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AV\Documents\ВСЕ ДОКУМЕНТЫ\МОНИТОРИНГ\Мониторинг 24-25\КГ\"/>
    </mc:Choice>
  </mc:AlternateContent>
  <xr:revisionPtr revIDLastSave="0" documentId="13_ncr:1_{94834406-3296-4EF5-8C5F-B3436FFE8811}" xr6:coauthVersionLast="45" xr6:coauthVersionMax="47" xr10:uidLastSave="{00000000-0000-0000-0000-000000000000}"/>
  <bookViews>
    <workbookView xWindow="-108" yWindow="-108" windowWidth="23256" windowHeight="12576" firstSheet="2" activeTab="8" xr2:uid="{00000000-000D-0000-FFFF-FFFF00000000}"/>
  </bookViews>
  <sheets>
    <sheet name="Позн.разв" sheetId="10" r:id="rId1"/>
    <sheet name="Реч.разв." sheetId="11" r:id="rId2"/>
    <sheet name="Соц.-ком.разв." sheetId="12" r:id="rId3"/>
    <sheet name="Худ.-эст.разв." sheetId="14" r:id="rId4"/>
    <sheet name="Физ.разв." sheetId="13" r:id="rId5"/>
    <sheet name="Каждый ребенок" sheetId="17" r:id="rId6"/>
    <sheet name="Подсчет процентов" sheetId="19" r:id="rId7"/>
    <sheet name="Диаграмма" sheetId="21" r:id="rId8"/>
    <sheet name="Графики" sheetId="2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7" l="1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C39" i="17"/>
  <c r="AH11" i="17" l="1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AH30" i="17"/>
  <c r="AH31" i="17"/>
  <c r="AH32" i="17"/>
  <c r="AH33" i="17"/>
  <c r="AH34" i="17"/>
  <c r="AH10" i="17"/>
  <c r="AG11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F30" i="17"/>
  <c r="AF31" i="17"/>
  <c r="AF32" i="17"/>
  <c r="AF33" i="17"/>
  <c r="AF34" i="17"/>
  <c r="AF10" i="17"/>
  <c r="AG35" i="17" l="1"/>
  <c r="AF35" i="17"/>
  <c r="AH35" i="17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C37" i="17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C40" i="12"/>
  <c r="C39" i="12"/>
  <c r="C38" i="12"/>
  <c r="AD31" i="12"/>
  <c r="AE31" i="12"/>
  <c r="AF31" i="12"/>
  <c r="AD32" i="12"/>
  <c r="AE32" i="12"/>
  <c r="AF32" i="12"/>
  <c r="AD33" i="12"/>
  <c r="AE33" i="12"/>
  <c r="AF33" i="12"/>
  <c r="AD34" i="12"/>
  <c r="AE34" i="12"/>
  <c r="AF34" i="12"/>
  <c r="AD35" i="12"/>
  <c r="AE35" i="12"/>
  <c r="AF35" i="12"/>
  <c r="Z31" i="12"/>
  <c r="AA31" i="12"/>
  <c r="AB31" i="12"/>
  <c r="Z32" i="12"/>
  <c r="AA32" i="12"/>
  <c r="AB32" i="12"/>
  <c r="Z33" i="12"/>
  <c r="AA33" i="12"/>
  <c r="AB33" i="12"/>
  <c r="Z34" i="12"/>
  <c r="AA34" i="12"/>
  <c r="AB34" i="12"/>
  <c r="Z35" i="12"/>
  <c r="AA35" i="12"/>
  <c r="AB35" i="12"/>
  <c r="B31" i="12"/>
  <c r="X31" i="12" s="1"/>
  <c r="B32" i="12"/>
  <c r="X32" i="12" s="1"/>
  <c r="B33" i="12"/>
  <c r="X33" i="12" s="1"/>
  <c r="B34" i="12"/>
  <c r="X34" i="12" s="1"/>
  <c r="B35" i="12"/>
  <c r="X35" i="12" s="1"/>
  <c r="D40" i="11"/>
  <c r="E40" i="11"/>
  <c r="F40" i="11"/>
  <c r="G40" i="11"/>
  <c r="H40" i="11"/>
  <c r="I40" i="11"/>
  <c r="J40" i="11"/>
  <c r="K40" i="11"/>
  <c r="L40" i="11"/>
  <c r="C40" i="11"/>
  <c r="D39" i="11"/>
  <c r="E39" i="11"/>
  <c r="F39" i="11"/>
  <c r="G39" i="11"/>
  <c r="H39" i="11"/>
  <c r="I39" i="11"/>
  <c r="J39" i="11"/>
  <c r="K39" i="11"/>
  <c r="L39" i="11"/>
  <c r="C39" i="11"/>
  <c r="D38" i="11"/>
  <c r="E38" i="11"/>
  <c r="F38" i="11"/>
  <c r="G38" i="11"/>
  <c r="H38" i="11"/>
  <c r="I38" i="11"/>
  <c r="J38" i="11"/>
  <c r="K38" i="11"/>
  <c r="L38" i="11"/>
  <c r="C38" i="11"/>
  <c r="T31" i="11"/>
  <c r="U31" i="11"/>
  <c r="V31" i="11"/>
  <c r="T32" i="11"/>
  <c r="U32" i="11"/>
  <c r="V32" i="11"/>
  <c r="T33" i="11"/>
  <c r="U33" i="11"/>
  <c r="V33" i="11"/>
  <c r="T34" i="11"/>
  <c r="U34" i="11"/>
  <c r="V34" i="11"/>
  <c r="T35" i="11"/>
  <c r="U35" i="11"/>
  <c r="V35" i="11"/>
  <c r="P31" i="11"/>
  <c r="Q31" i="11"/>
  <c r="R31" i="11"/>
  <c r="P32" i="11"/>
  <c r="Q32" i="11"/>
  <c r="R32" i="11"/>
  <c r="P33" i="11"/>
  <c r="Q33" i="11"/>
  <c r="R33" i="11"/>
  <c r="P34" i="11"/>
  <c r="Q34" i="11"/>
  <c r="R34" i="11"/>
  <c r="P35" i="11"/>
  <c r="Q35" i="11"/>
  <c r="R35" i="11"/>
  <c r="B11" i="11"/>
  <c r="B31" i="11"/>
  <c r="N31" i="11" s="1"/>
  <c r="B32" i="11"/>
  <c r="N32" i="11" s="1"/>
  <c r="B33" i="11"/>
  <c r="N33" i="11" s="1"/>
  <c r="B34" i="11"/>
  <c r="N34" i="11" s="1"/>
  <c r="B35" i="11"/>
  <c r="N35" i="11" s="1"/>
  <c r="C38" i="17"/>
  <c r="AJ30" i="17"/>
  <c r="H34" i="19" s="1"/>
  <c r="AK30" i="17"/>
  <c r="I34" i="19" s="1"/>
  <c r="U34" i="19" s="1"/>
  <c r="AL30" i="17"/>
  <c r="J34" i="19" s="1"/>
  <c r="V34" i="19" s="1"/>
  <c r="AJ31" i="17"/>
  <c r="H35" i="19" s="1"/>
  <c r="AK31" i="17"/>
  <c r="I35" i="19" s="1"/>
  <c r="U35" i="19" s="1"/>
  <c r="AL31" i="17"/>
  <c r="J35" i="19" s="1"/>
  <c r="V35" i="19" s="1"/>
  <c r="AJ32" i="17"/>
  <c r="H36" i="19" s="1"/>
  <c r="AK32" i="17"/>
  <c r="I36" i="19" s="1"/>
  <c r="U36" i="19" s="1"/>
  <c r="AL32" i="17"/>
  <c r="J36" i="19" s="1"/>
  <c r="V36" i="19" s="1"/>
  <c r="AJ33" i="17"/>
  <c r="H37" i="19" s="1"/>
  <c r="AK33" i="17"/>
  <c r="I37" i="19" s="1"/>
  <c r="U37" i="19" s="1"/>
  <c r="AL33" i="17"/>
  <c r="J37" i="19" s="1"/>
  <c r="V37" i="19" s="1"/>
  <c r="AJ34" i="17"/>
  <c r="H38" i="19" s="1"/>
  <c r="AK34" i="17"/>
  <c r="I38" i="19" s="1"/>
  <c r="U38" i="19" s="1"/>
  <c r="AL34" i="17"/>
  <c r="J38" i="19" s="1"/>
  <c r="V38" i="19" s="1"/>
  <c r="D34" i="19"/>
  <c r="E34" i="19"/>
  <c r="N34" i="19" s="1"/>
  <c r="F34" i="19"/>
  <c r="O34" i="19" s="1"/>
  <c r="D35" i="19"/>
  <c r="E35" i="19"/>
  <c r="N35" i="19" s="1"/>
  <c r="F35" i="19"/>
  <c r="O35" i="19" s="1"/>
  <c r="D36" i="19"/>
  <c r="E36" i="19"/>
  <c r="N36" i="19" s="1"/>
  <c r="F36" i="19"/>
  <c r="O36" i="19" s="1"/>
  <c r="D37" i="19"/>
  <c r="E37" i="19"/>
  <c r="N37" i="19" s="1"/>
  <c r="F37" i="19"/>
  <c r="O37" i="19" s="1"/>
  <c r="D38" i="19"/>
  <c r="E38" i="19"/>
  <c r="N38" i="19" s="1"/>
  <c r="F38" i="19"/>
  <c r="O38" i="19" s="1"/>
  <c r="B34" i="17"/>
  <c r="B38" i="19" s="1"/>
  <c r="B30" i="17"/>
  <c r="B34" i="19" s="1"/>
  <c r="B31" i="17"/>
  <c r="B35" i="19" s="1"/>
  <c r="S35" i="19" s="1"/>
  <c r="B32" i="17"/>
  <c r="B36" i="19" s="1"/>
  <c r="B33" i="17"/>
  <c r="AD33" i="17" s="1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C40" i="14"/>
  <c r="C39" i="14"/>
  <c r="C38" i="14"/>
  <c r="AB31" i="14"/>
  <c r="AC31" i="14"/>
  <c r="AD31" i="14"/>
  <c r="AB32" i="14"/>
  <c r="AC32" i="14"/>
  <c r="AD32" i="14"/>
  <c r="AB33" i="14"/>
  <c r="AC33" i="14"/>
  <c r="AD33" i="14"/>
  <c r="AB34" i="14"/>
  <c r="AC34" i="14"/>
  <c r="AD34" i="14"/>
  <c r="AB35" i="14"/>
  <c r="AC35" i="14"/>
  <c r="AD35" i="14"/>
  <c r="X31" i="14"/>
  <c r="Y31" i="14"/>
  <c r="Z31" i="14"/>
  <c r="X32" i="14"/>
  <c r="Y32" i="14"/>
  <c r="Z32" i="14"/>
  <c r="X33" i="14"/>
  <c r="Y33" i="14"/>
  <c r="Z33" i="14"/>
  <c r="X34" i="14"/>
  <c r="Y34" i="14"/>
  <c r="Z34" i="14"/>
  <c r="X35" i="14"/>
  <c r="Y35" i="14"/>
  <c r="Z35" i="14"/>
  <c r="B31" i="14"/>
  <c r="V31" i="14" s="1"/>
  <c r="B32" i="14"/>
  <c r="V32" i="14" s="1"/>
  <c r="B33" i="14"/>
  <c r="V33" i="14" s="1"/>
  <c r="B34" i="14"/>
  <c r="V34" i="14" s="1"/>
  <c r="B35" i="14"/>
  <c r="V35" i="14" s="1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C40" i="13"/>
  <c r="C39" i="13"/>
  <c r="C38" i="13"/>
  <c r="AD31" i="13"/>
  <c r="AE31" i="13"/>
  <c r="AF31" i="13"/>
  <c r="AD32" i="13"/>
  <c r="AE32" i="13"/>
  <c r="AF32" i="13"/>
  <c r="AD33" i="13"/>
  <c r="AE33" i="13"/>
  <c r="AF33" i="13"/>
  <c r="AD34" i="13"/>
  <c r="AE34" i="13"/>
  <c r="AF34" i="13"/>
  <c r="AD35" i="13"/>
  <c r="AE35" i="13"/>
  <c r="AF35" i="13"/>
  <c r="Z35" i="13"/>
  <c r="Z31" i="13"/>
  <c r="AA31" i="13"/>
  <c r="AB31" i="13"/>
  <c r="Z32" i="13"/>
  <c r="AA32" i="13"/>
  <c r="AB32" i="13"/>
  <c r="Z33" i="13"/>
  <c r="AA33" i="13"/>
  <c r="AB33" i="13"/>
  <c r="Z34" i="13"/>
  <c r="AA34" i="13"/>
  <c r="AB34" i="13"/>
  <c r="AA35" i="13"/>
  <c r="AB35" i="13"/>
  <c r="B31" i="13"/>
  <c r="X31" i="13" s="1"/>
  <c r="B32" i="13"/>
  <c r="X32" i="13" s="1"/>
  <c r="B33" i="13"/>
  <c r="X33" i="13" s="1"/>
  <c r="B34" i="13"/>
  <c r="X34" i="13" s="1"/>
  <c r="B35" i="13"/>
  <c r="X35" i="13" s="1"/>
  <c r="AD35" i="10"/>
  <c r="AD31" i="10"/>
  <c r="AE31" i="10"/>
  <c r="AF31" i="10"/>
  <c r="AD32" i="10"/>
  <c r="AE32" i="10"/>
  <c r="AF32" i="10"/>
  <c r="AD33" i="10"/>
  <c r="AE33" i="10"/>
  <c r="AF33" i="10"/>
  <c r="AD34" i="10"/>
  <c r="AE34" i="10"/>
  <c r="AF34" i="10"/>
  <c r="AE35" i="10"/>
  <c r="AF35" i="10"/>
  <c r="Z31" i="10"/>
  <c r="AA31" i="10"/>
  <c r="AB31" i="10"/>
  <c r="Z32" i="10"/>
  <c r="AA32" i="10"/>
  <c r="AB32" i="10"/>
  <c r="Z33" i="10"/>
  <c r="AA33" i="10"/>
  <c r="AB33" i="10"/>
  <c r="Z34" i="10"/>
  <c r="AA34" i="10"/>
  <c r="AB34" i="10"/>
  <c r="Z35" i="10"/>
  <c r="AA35" i="10"/>
  <c r="AB35" i="10"/>
  <c r="X31" i="10"/>
  <c r="X32" i="10"/>
  <c r="X33" i="10"/>
  <c r="X34" i="10"/>
  <c r="X35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C40" i="10"/>
  <c r="V38" i="10"/>
  <c r="C38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C39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P35" i="19" l="1"/>
  <c r="Q35" i="19" s="1"/>
  <c r="D15" i="21" s="1"/>
  <c r="W34" i="19"/>
  <c r="X34" i="19" s="1"/>
  <c r="E16" i="21" s="1"/>
  <c r="C44" i="13"/>
  <c r="C44" i="11"/>
  <c r="B37" i="19"/>
  <c r="S37" i="19" s="1"/>
  <c r="AD31" i="17"/>
  <c r="C44" i="10"/>
  <c r="W35" i="19"/>
  <c r="X35" i="19" s="1"/>
  <c r="E15" i="21" s="1"/>
  <c r="P34" i="19"/>
  <c r="Q34" i="19" s="1"/>
  <c r="D16" i="21" s="1"/>
  <c r="P36" i="19"/>
  <c r="Q36" i="19" s="1"/>
  <c r="D14" i="21" s="1"/>
  <c r="W36" i="19"/>
  <c r="X36" i="19" s="1"/>
  <c r="E14" i="21" s="1"/>
  <c r="P38" i="19"/>
  <c r="Q38" i="19" s="1"/>
  <c r="D12" i="21" s="1"/>
  <c r="L34" i="19"/>
  <c r="S34" i="19"/>
  <c r="S38" i="19"/>
  <c r="L38" i="19"/>
  <c r="P37" i="19"/>
  <c r="Q37" i="19" s="1"/>
  <c r="D13" i="21" s="1"/>
  <c r="L36" i="19"/>
  <c r="S36" i="19"/>
  <c r="W37" i="19"/>
  <c r="X37" i="19" s="1"/>
  <c r="E13" i="21" s="1"/>
  <c r="W38" i="19"/>
  <c r="X38" i="19" s="1"/>
  <c r="E12" i="21" s="1"/>
  <c r="L35" i="19"/>
  <c r="L37" i="19"/>
  <c r="AD34" i="17"/>
  <c r="AD32" i="17"/>
  <c r="AD30" i="17"/>
  <c r="C41" i="13"/>
  <c r="B30" i="11"/>
  <c r="B12" i="1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B20" i="11"/>
  <c r="N20" i="11" s="1"/>
  <c r="B21" i="11"/>
  <c r="B22" i="11"/>
  <c r="B23" i="11"/>
  <c r="B24" i="11"/>
  <c r="B25" i="11"/>
  <c r="B26" i="11"/>
  <c r="B27" i="11"/>
  <c r="B28" i="11"/>
  <c r="B29" i="11"/>
  <c r="P13" i="11"/>
  <c r="P14" i="11"/>
  <c r="P15" i="11"/>
  <c r="P16" i="11"/>
  <c r="P17" i="11"/>
  <c r="P18" i="11"/>
  <c r="P19" i="11"/>
  <c r="P20" i="11"/>
  <c r="D41" i="12"/>
  <c r="H41" i="12"/>
  <c r="L41" i="12"/>
  <c r="P41" i="12"/>
  <c r="T41" i="12"/>
  <c r="Z11" i="10"/>
  <c r="V41" i="12" l="1"/>
  <c r="R41" i="12"/>
  <c r="N41" i="12"/>
  <c r="J41" i="12"/>
  <c r="F41" i="12"/>
  <c r="Q41" i="12"/>
  <c r="O41" i="12"/>
  <c r="I41" i="12"/>
  <c r="S41" i="12"/>
  <c r="M41" i="12"/>
  <c r="C41" i="12"/>
  <c r="U41" i="12"/>
  <c r="K41" i="12"/>
  <c r="G41" i="12"/>
  <c r="E41" i="12"/>
  <c r="C45" i="12"/>
  <c r="D46" i="12"/>
  <c r="C46" i="12"/>
  <c r="C44" i="12"/>
  <c r="D44" i="12"/>
  <c r="D45" i="12"/>
  <c r="O161" i="20"/>
  <c r="P161" i="20" s="1"/>
  <c r="K161" i="20"/>
  <c r="L161" i="20" s="1"/>
  <c r="O148" i="20"/>
  <c r="P148" i="20" s="1"/>
  <c r="K148" i="20"/>
  <c r="L148" i="20" s="1"/>
  <c r="O135" i="20"/>
  <c r="P135" i="20" s="1"/>
  <c r="K135" i="20"/>
  <c r="L135" i="20" s="1"/>
  <c r="O122" i="20"/>
  <c r="P122" i="20" s="1"/>
  <c r="K122" i="20"/>
  <c r="O109" i="20"/>
  <c r="P109" i="20" s="1"/>
  <c r="K109" i="20"/>
  <c r="L109" i="20" s="1"/>
  <c r="O96" i="20"/>
  <c r="P96" i="20" s="1"/>
  <c r="K96" i="20"/>
  <c r="L96" i="20" s="1"/>
  <c r="O83" i="20"/>
  <c r="P83" i="20" s="1"/>
  <c r="K83" i="20"/>
  <c r="L83" i="20" s="1"/>
  <c r="O70" i="20"/>
  <c r="P70" i="20" s="1"/>
  <c r="K70" i="20"/>
  <c r="L70" i="20" s="1"/>
  <c r="O57" i="20"/>
  <c r="P57" i="20" s="1"/>
  <c r="K57" i="20"/>
  <c r="L57" i="20" s="1"/>
  <c r="O44" i="20"/>
  <c r="P44" i="20" s="1"/>
  <c r="K44" i="20"/>
  <c r="L44" i="20" s="1"/>
  <c r="O31" i="20"/>
  <c r="P31" i="20" s="1"/>
  <c r="K31" i="20"/>
  <c r="L31" i="20" s="1"/>
  <c r="K19" i="20"/>
  <c r="L19" i="20" s="1"/>
  <c r="O160" i="20"/>
  <c r="P160" i="20" s="1"/>
  <c r="K160" i="20"/>
  <c r="O147" i="20"/>
  <c r="P147" i="20" s="1"/>
  <c r="K147" i="20"/>
  <c r="L147" i="20" s="1"/>
  <c r="O134" i="20"/>
  <c r="P134" i="20" s="1"/>
  <c r="K134" i="20"/>
  <c r="O121" i="20"/>
  <c r="P121" i="20" s="1"/>
  <c r="K121" i="20"/>
  <c r="O108" i="20"/>
  <c r="P108" i="20" s="1"/>
  <c r="K108" i="20"/>
  <c r="O95" i="20"/>
  <c r="P95" i="20" s="1"/>
  <c r="K95" i="20"/>
  <c r="O82" i="20"/>
  <c r="P82" i="20" s="1"/>
  <c r="K82" i="20"/>
  <c r="L82" i="20" s="1"/>
  <c r="O69" i="20"/>
  <c r="P69" i="20" s="1"/>
  <c r="K69" i="20"/>
  <c r="O56" i="20"/>
  <c r="P56" i="20" s="1"/>
  <c r="K56" i="20"/>
  <c r="L56" i="20" s="1"/>
  <c r="O43" i="20"/>
  <c r="P43" i="20" s="1"/>
  <c r="K43" i="20"/>
  <c r="O30" i="20"/>
  <c r="P30" i="20" s="1"/>
  <c r="K30" i="20"/>
  <c r="L30" i="20" s="1"/>
  <c r="K18" i="20"/>
  <c r="L18" i="20" s="1"/>
  <c r="AL29" i="17"/>
  <c r="AK29" i="17"/>
  <c r="AJ29" i="17"/>
  <c r="B29" i="17"/>
  <c r="B33" i="19" s="1"/>
  <c r="AL28" i="17"/>
  <c r="AK28" i="17"/>
  <c r="AJ28" i="17"/>
  <c r="B28" i="17"/>
  <c r="B32" i="19" s="1"/>
  <c r="AL27" i="17"/>
  <c r="AK27" i="17"/>
  <c r="AJ27" i="17"/>
  <c r="B27" i="17"/>
  <c r="B31" i="19" s="1"/>
  <c r="AL26" i="17"/>
  <c r="AK26" i="17"/>
  <c r="AJ26" i="17"/>
  <c r="B26" i="17"/>
  <c r="B30" i="19" s="1"/>
  <c r="AL25" i="17"/>
  <c r="AK25" i="17"/>
  <c r="AJ25" i="17"/>
  <c r="B25" i="17"/>
  <c r="B29" i="19" s="1"/>
  <c r="AL24" i="17"/>
  <c r="AK24" i="17"/>
  <c r="AJ24" i="17"/>
  <c r="B24" i="17"/>
  <c r="B28" i="19" s="1"/>
  <c r="AL23" i="17"/>
  <c r="AK23" i="17"/>
  <c r="AJ23" i="17"/>
  <c r="B23" i="17"/>
  <c r="B27" i="19" s="1"/>
  <c r="AL22" i="17"/>
  <c r="AK22" i="17"/>
  <c r="AJ22" i="17"/>
  <c r="B22" i="17"/>
  <c r="B26" i="19" s="1"/>
  <c r="AL21" i="17"/>
  <c r="AK21" i="17"/>
  <c r="AJ21" i="17"/>
  <c r="B21" i="17"/>
  <c r="B25" i="19" s="1"/>
  <c r="AL20" i="17"/>
  <c r="AK20" i="17"/>
  <c r="AJ20" i="17"/>
  <c r="B20" i="17"/>
  <c r="B24" i="19" s="1"/>
  <c r="AL19" i="17"/>
  <c r="AK19" i="17"/>
  <c r="AJ19" i="17"/>
  <c r="B19" i="17"/>
  <c r="B23" i="19" s="1"/>
  <c r="AL18" i="17"/>
  <c r="AK18" i="17"/>
  <c r="AJ18" i="17"/>
  <c r="B18" i="17"/>
  <c r="B22" i="19" s="1"/>
  <c r="AL17" i="17"/>
  <c r="AK17" i="17"/>
  <c r="AJ17" i="17"/>
  <c r="B17" i="17"/>
  <c r="B21" i="19" s="1"/>
  <c r="AL16" i="17"/>
  <c r="AK16" i="17"/>
  <c r="AJ16" i="17"/>
  <c r="B16" i="17"/>
  <c r="B20" i="19" s="1"/>
  <c r="AL15" i="17"/>
  <c r="AK15" i="17"/>
  <c r="AJ15" i="17"/>
  <c r="B15" i="17"/>
  <c r="B19" i="19" s="1"/>
  <c r="AL14" i="17"/>
  <c r="AK14" i="17"/>
  <c r="AJ14" i="17"/>
  <c r="B14" i="17"/>
  <c r="B18" i="19" s="1"/>
  <c r="AL13" i="17"/>
  <c r="AK13" i="17"/>
  <c r="AJ13" i="17"/>
  <c r="B13" i="17"/>
  <c r="B17" i="19" s="1"/>
  <c r="AL12" i="17"/>
  <c r="AK12" i="17"/>
  <c r="AJ12" i="17"/>
  <c r="B12" i="17"/>
  <c r="B16" i="19" s="1"/>
  <c r="F40" i="17" l="1"/>
  <c r="O94" i="20"/>
  <c r="R40" i="17"/>
  <c r="K55" i="20"/>
  <c r="L55" i="20" s="1"/>
  <c r="L58" i="20" s="1"/>
  <c r="K40" i="17"/>
  <c r="K81" i="20"/>
  <c r="L81" i="20" s="1"/>
  <c r="L84" i="20" s="1"/>
  <c r="O40" i="17"/>
  <c r="K107" i="20"/>
  <c r="L107" i="20" s="1"/>
  <c r="S40" i="17"/>
  <c r="K133" i="20"/>
  <c r="L133" i="20" s="1"/>
  <c r="W40" i="17"/>
  <c r="K159" i="20"/>
  <c r="K162" i="20" s="1"/>
  <c r="AA40" i="17"/>
  <c r="O55" i="20"/>
  <c r="P55" i="20" s="1"/>
  <c r="L40" i="17"/>
  <c r="O81" i="20"/>
  <c r="P40" i="17"/>
  <c r="O107" i="20"/>
  <c r="T40" i="17"/>
  <c r="O133" i="20"/>
  <c r="X40" i="17"/>
  <c r="O159" i="20"/>
  <c r="AB40" i="17"/>
  <c r="O68" i="20"/>
  <c r="N40" i="17"/>
  <c r="O120" i="20"/>
  <c r="P120" i="20" s="1"/>
  <c r="V40" i="17"/>
  <c r="O146" i="20"/>
  <c r="Z40" i="17"/>
  <c r="K68" i="20"/>
  <c r="K71" i="20" s="1"/>
  <c r="M40" i="17"/>
  <c r="K94" i="20"/>
  <c r="K97" i="20" s="1"/>
  <c r="Q40" i="17"/>
  <c r="K120" i="20"/>
  <c r="K123" i="20" s="1"/>
  <c r="U40" i="17"/>
  <c r="K146" i="20"/>
  <c r="K149" i="20" s="1"/>
  <c r="Y40" i="17"/>
  <c r="C40" i="17"/>
  <c r="D40" i="17"/>
  <c r="O42" i="20"/>
  <c r="J40" i="17"/>
  <c r="K42" i="20"/>
  <c r="K45" i="20" s="1"/>
  <c r="I40" i="17"/>
  <c r="O29" i="20"/>
  <c r="H40" i="17"/>
  <c r="K29" i="20"/>
  <c r="L29" i="20" s="1"/>
  <c r="L32" i="20" s="1"/>
  <c r="G40" i="17"/>
  <c r="K17" i="20"/>
  <c r="K20" i="20" s="1"/>
  <c r="E40" i="17"/>
  <c r="K136" i="20"/>
  <c r="AD14" i="17"/>
  <c r="AD18" i="17"/>
  <c r="AD22" i="17"/>
  <c r="O4" i="20"/>
  <c r="P4" i="20" s="1"/>
  <c r="D43" i="17"/>
  <c r="O6" i="20"/>
  <c r="P6" i="20" s="1"/>
  <c r="D45" i="17"/>
  <c r="O5" i="20"/>
  <c r="P5" i="20" s="1"/>
  <c r="D44" i="17"/>
  <c r="K6" i="20"/>
  <c r="L6" i="20" s="1"/>
  <c r="C45" i="17"/>
  <c r="K4" i="20"/>
  <c r="C43" i="17"/>
  <c r="K5" i="20"/>
  <c r="L5" i="20" s="1"/>
  <c r="C44" i="17"/>
  <c r="L43" i="20"/>
  <c r="L69" i="20"/>
  <c r="L95" i="20"/>
  <c r="L121" i="20"/>
  <c r="L108" i="20"/>
  <c r="L134" i="20"/>
  <c r="L160" i="20"/>
  <c r="L122" i="20"/>
  <c r="AD26" i="17"/>
  <c r="AD13" i="17"/>
  <c r="AD17" i="17"/>
  <c r="AD21" i="17"/>
  <c r="AD25" i="17"/>
  <c r="AD29" i="17"/>
  <c r="S20" i="19"/>
  <c r="L20" i="19"/>
  <c r="J20" i="19" s="1"/>
  <c r="I20" i="19" s="1"/>
  <c r="H20" i="19" s="1"/>
  <c r="F20" i="19" s="1"/>
  <c r="E20" i="19" s="1"/>
  <c r="D20" i="19" s="1"/>
  <c r="L32" i="19"/>
  <c r="J32" i="19" s="1"/>
  <c r="I32" i="19" s="1"/>
  <c r="H32" i="19" s="1"/>
  <c r="F32" i="19" s="1"/>
  <c r="E32" i="19" s="1"/>
  <c r="D32" i="19" s="1"/>
  <c r="S32" i="19"/>
  <c r="S24" i="19"/>
  <c r="L24" i="19"/>
  <c r="J24" i="19" s="1"/>
  <c r="I24" i="19" s="1"/>
  <c r="H24" i="19" s="1"/>
  <c r="F24" i="19" s="1"/>
  <c r="E24" i="19" s="1"/>
  <c r="D24" i="19" s="1"/>
  <c r="L17" i="19"/>
  <c r="J17" i="19" s="1"/>
  <c r="I17" i="19" s="1"/>
  <c r="H17" i="19" s="1"/>
  <c r="F17" i="19" s="1"/>
  <c r="E17" i="19" s="1"/>
  <c r="D17" i="19" s="1"/>
  <c r="L21" i="19"/>
  <c r="J21" i="19" s="1"/>
  <c r="I21" i="19" s="1"/>
  <c r="H21" i="19" s="1"/>
  <c r="F21" i="19" s="1"/>
  <c r="E21" i="19" s="1"/>
  <c r="D21" i="19" s="1"/>
  <c r="S21" i="19"/>
  <c r="L25" i="19"/>
  <c r="J25" i="19" s="1"/>
  <c r="I25" i="19" s="1"/>
  <c r="H25" i="19" s="1"/>
  <c r="F25" i="19" s="1"/>
  <c r="E25" i="19" s="1"/>
  <c r="D25" i="19" s="1"/>
  <c r="S25" i="19"/>
  <c r="L29" i="19"/>
  <c r="J29" i="19" s="1"/>
  <c r="I29" i="19" s="1"/>
  <c r="H29" i="19" s="1"/>
  <c r="F29" i="19" s="1"/>
  <c r="E29" i="19" s="1"/>
  <c r="D29" i="19" s="1"/>
  <c r="L33" i="19"/>
  <c r="J33" i="19" s="1"/>
  <c r="I33" i="19" s="1"/>
  <c r="H33" i="19" s="1"/>
  <c r="F33" i="19" s="1"/>
  <c r="E33" i="19" s="1"/>
  <c r="D33" i="19" s="1"/>
  <c r="S33" i="19"/>
  <c r="S18" i="19"/>
  <c r="S22" i="19"/>
  <c r="S26" i="19"/>
  <c r="L26" i="19"/>
  <c r="J26" i="19" s="1"/>
  <c r="I26" i="19" s="1"/>
  <c r="H26" i="19" s="1"/>
  <c r="F26" i="19" s="1"/>
  <c r="E26" i="19" s="1"/>
  <c r="D26" i="19" s="1"/>
  <c r="S30" i="19"/>
  <c r="AD15" i="17"/>
  <c r="AD19" i="17"/>
  <c r="AD23" i="17"/>
  <c r="AD27" i="17"/>
  <c r="L16" i="19"/>
  <c r="J16" i="19" s="1"/>
  <c r="I16" i="19" s="1"/>
  <c r="H16" i="19" s="1"/>
  <c r="F16" i="19" s="1"/>
  <c r="E16" i="19" s="1"/>
  <c r="D16" i="19" s="1"/>
  <c r="S16" i="19"/>
  <c r="L28" i="19"/>
  <c r="J28" i="19" s="1"/>
  <c r="I28" i="19" s="1"/>
  <c r="H28" i="19" s="1"/>
  <c r="F28" i="19" s="1"/>
  <c r="E28" i="19" s="1"/>
  <c r="D28" i="19" s="1"/>
  <c r="S28" i="19"/>
  <c r="S19" i="19"/>
  <c r="L19" i="19"/>
  <c r="J19" i="19" s="1"/>
  <c r="I19" i="19" s="1"/>
  <c r="H19" i="19" s="1"/>
  <c r="F19" i="19" s="1"/>
  <c r="E19" i="19" s="1"/>
  <c r="D19" i="19" s="1"/>
  <c r="L23" i="19"/>
  <c r="J23" i="19" s="1"/>
  <c r="I23" i="19" s="1"/>
  <c r="H23" i="19" s="1"/>
  <c r="F23" i="19" s="1"/>
  <c r="E23" i="19" s="1"/>
  <c r="D23" i="19" s="1"/>
  <c r="S23" i="19"/>
  <c r="S27" i="19"/>
  <c r="S31" i="19"/>
  <c r="AD12" i="17"/>
  <c r="AD16" i="17"/>
  <c r="AD20" i="17"/>
  <c r="AD24" i="17"/>
  <c r="AD28" i="17"/>
  <c r="AL11" i="17"/>
  <c r="AK11" i="17"/>
  <c r="AJ11" i="17"/>
  <c r="B11" i="17"/>
  <c r="B15" i="19" s="1"/>
  <c r="AL10" i="17"/>
  <c r="AK10" i="17"/>
  <c r="AJ10" i="17"/>
  <c r="B10" i="17"/>
  <c r="B14" i="19" s="1"/>
  <c r="S14" i="19" s="1"/>
  <c r="C41" i="14"/>
  <c r="R41" i="14"/>
  <c r="Q41" i="14"/>
  <c r="N41" i="14"/>
  <c r="M41" i="14"/>
  <c r="J41" i="14"/>
  <c r="I41" i="14"/>
  <c r="F41" i="14"/>
  <c r="E41" i="14"/>
  <c r="AD30" i="14"/>
  <c r="AC30" i="14"/>
  <c r="AB30" i="14"/>
  <c r="Z30" i="14"/>
  <c r="Y30" i="14"/>
  <c r="X30" i="14"/>
  <c r="B30" i="14"/>
  <c r="V30" i="14" s="1"/>
  <c r="AD29" i="14"/>
  <c r="AC29" i="14"/>
  <c r="AB29" i="14"/>
  <c r="Z29" i="14"/>
  <c r="Y29" i="14"/>
  <c r="X29" i="14"/>
  <c r="B29" i="14"/>
  <c r="V29" i="14" s="1"/>
  <c r="AD28" i="14"/>
  <c r="AC28" i="14"/>
  <c r="AB28" i="14"/>
  <c r="Z28" i="14"/>
  <c r="Y28" i="14"/>
  <c r="X28" i="14"/>
  <c r="B28" i="14"/>
  <c r="V28" i="14" s="1"/>
  <c r="AD27" i="14"/>
  <c r="AC27" i="14"/>
  <c r="AB27" i="14"/>
  <c r="Z27" i="14"/>
  <c r="Y27" i="14"/>
  <c r="X27" i="14"/>
  <c r="B27" i="14"/>
  <c r="V27" i="14" s="1"/>
  <c r="AD26" i="14"/>
  <c r="AC26" i="14"/>
  <c r="AB26" i="14"/>
  <c r="Z26" i="14"/>
  <c r="Y26" i="14"/>
  <c r="X26" i="14"/>
  <c r="B26" i="14"/>
  <c r="V26" i="14" s="1"/>
  <c r="AD25" i="14"/>
  <c r="AC25" i="14"/>
  <c r="AB25" i="14"/>
  <c r="Z25" i="14"/>
  <c r="Y25" i="14"/>
  <c r="X25" i="14"/>
  <c r="B25" i="14"/>
  <c r="V25" i="14" s="1"/>
  <c r="AD24" i="14"/>
  <c r="AC24" i="14"/>
  <c r="AB24" i="14"/>
  <c r="Z24" i="14"/>
  <c r="Y24" i="14"/>
  <c r="X24" i="14"/>
  <c r="B24" i="14"/>
  <c r="V24" i="14" s="1"/>
  <c r="AD23" i="14"/>
  <c r="AC23" i="14"/>
  <c r="AB23" i="14"/>
  <c r="Z23" i="14"/>
  <c r="Y23" i="14"/>
  <c r="X23" i="14"/>
  <c r="B23" i="14"/>
  <c r="V23" i="14" s="1"/>
  <c r="AD22" i="14"/>
  <c r="AC22" i="14"/>
  <c r="AB22" i="14"/>
  <c r="Z22" i="14"/>
  <c r="Y22" i="14"/>
  <c r="X22" i="14"/>
  <c r="B22" i="14"/>
  <c r="V22" i="14" s="1"/>
  <c r="AD21" i="14"/>
  <c r="AC21" i="14"/>
  <c r="AB21" i="14"/>
  <c r="Z21" i="14"/>
  <c r="Y21" i="14"/>
  <c r="X21" i="14"/>
  <c r="B21" i="14"/>
  <c r="V21" i="14" s="1"/>
  <c r="AD20" i="14"/>
  <c r="AC20" i="14"/>
  <c r="AB20" i="14"/>
  <c r="Z20" i="14"/>
  <c r="Y20" i="14"/>
  <c r="X20" i="14"/>
  <c r="B20" i="14"/>
  <c r="V20" i="14" s="1"/>
  <c r="AD19" i="14"/>
  <c r="AC19" i="14"/>
  <c r="AB19" i="14"/>
  <c r="Z19" i="14"/>
  <c r="Y19" i="14"/>
  <c r="X19" i="14"/>
  <c r="B19" i="14"/>
  <c r="V19" i="14" s="1"/>
  <c r="AD18" i="14"/>
  <c r="AC18" i="14"/>
  <c r="AB18" i="14"/>
  <c r="Z18" i="14"/>
  <c r="Y18" i="14"/>
  <c r="X18" i="14"/>
  <c r="B18" i="14"/>
  <c r="V18" i="14" s="1"/>
  <c r="AD17" i="14"/>
  <c r="AC17" i="14"/>
  <c r="AB17" i="14"/>
  <c r="Z17" i="14"/>
  <c r="Y17" i="14"/>
  <c r="X17" i="14"/>
  <c r="B17" i="14"/>
  <c r="V17" i="14" s="1"/>
  <c r="AD16" i="14"/>
  <c r="AC16" i="14"/>
  <c r="AB16" i="14"/>
  <c r="Z16" i="14"/>
  <c r="Y16" i="14"/>
  <c r="X16" i="14"/>
  <c r="B16" i="14"/>
  <c r="V16" i="14" s="1"/>
  <c r="AD15" i="14"/>
  <c r="AC15" i="14"/>
  <c r="AB15" i="14"/>
  <c r="Z15" i="14"/>
  <c r="Y15" i="14"/>
  <c r="X15" i="14"/>
  <c r="B15" i="14"/>
  <c r="V15" i="14" s="1"/>
  <c r="AD14" i="14"/>
  <c r="AC14" i="14"/>
  <c r="AB14" i="14"/>
  <c r="Z14" i="14"/>
  <c r="Y14" i="14"/>
  <c r="X14" i="14"/>
  <c r="B14" i="14"/>
  <c r="V14" i="14" s="1"/>
  <c r="AD13" i="14"/>
  <c r="AC13" i="14"/>
  <c r="AB13" i="14"/>
  <c r="Z13" i="14"/>
  <c r="Y13" i="14"/>
  <c r="X13" i="14"/>
  <c r="B13" i="14"/>
  <c r="V13" i="14" s="1"/>
  <c r="AD12" i="14"/>
  <c r="AC12" i="14"/>
  <c r="AB12" i="14"/>
  <c r="Z12" i="14"/>
  <c r="Y12" i="14"/>
  <c r="X12" i="14"/>
  <c r="B12" i="14"/>
  <c r="V12" i="14" s="1"/>
  <c r="AD11" i="14"/>
  <c r="AC11" i="14"/>
  <c r="AB11" i="14"/>
  <c r="Z11" i="14"/>
  <c r="Y11" i="14"/>
  <c r="X11" i="14"/>
  <c r="B11" i="14"/>
  <c r="V41" i="13"/>
  <c r="U41" i="13"/>
  <c r="T41" i="13"/>
  <c r="S41" i="13"/>
  <c r="R41" i="13"/>
  <c r="Q41" i="13"/>
  <c r="P41" i="13"/>
  <c r="O41" i="13"/>
  <c r="N41" i="13"/>
  <c r="M41" i="13"/>
  <c r="L41" i="13"/>
  <c r="J41" i="13"/>
  <c r="I41" i="13"/>
  <c r="H41" i="13"/>
  <c r="G41" i="13"/>
  <c r="F41" i="13"/>
  <c r="D41" i="13"/>
  <c r="AD36" i="14" l="1"/>
  <c r="AK35" i="17"/>
  <c r="O45" i="20"/>
  <c r="P42" i="20"/>
  <c r="P45" i="20" s="1"/>
  <c r="P68" i="20"/>
  <c r="P71" i="20" s="1"/>
  <c r="O84" i="20"/>
  <c r="P81" i="20"/>
  <c r="P84" i="20" s="1"/>
  <c r="AL35" i="17"/>
  <c r="O162" i="20"/>
  <c r="P159" i="20"/>
  <c r="P162" i="20" s="1"/>
  <c r="Y36" i="14"/>
  <c r="X36" i="14"/>
  <c r="Z36" i="14"/>
  <c r="AC36" i="14"/>
  <c r="O32" i="20"/>
  <c r="P29" i="20"/>
  <c r="P32" i="20" s="1"/>
  <c r="O149" i="20"/>
  <c r="P146" i="20"/>
  <c r="P149" i="20" s="1"/>
  <c r="O136" i="20"/>
  <c r="P133" i="20"/>
  <c r="P136" i="20" s="1"/>
  <c r="AB36" i="14"/>
  <c r="O110" i="20"/>
  <c r="P107" i="20"/>
  <c r="P110" i="20" s="1"/>
  <c r="O97" i="20"/>
  <c r="P94" i="20"/>
  <c r="P97" i="20" s="1"/>
  <c r="AJ35" i="17"/>
  <c r="L120" i="20"/>
  <c r="L123" i="20" s="1"/>
  <c r="K84" i="20"/>
  <c r="O58" i="20"/>
  <c r="O71" i="20"/>
  <c r="K41" i="13"/>
  <c r="L159" i="20"/>
  <c r="L162" i="20" s="1"/>
  <c r="K110" i="20"/>
  <c r="K58" i="20"/>
  <c r="O123" i="20"/>
  <c r="L68" i="20"/>
  <c r="L71" i="20" s="1"/>
  <c r="L94" i="20"/>
  <c r="L97" i="20" s="1"/>
  <c r="L146" i="20"/>
  <c r="L149" i="20" s="1"/>
  <c r="L42" i="20"/>
  <c r="L45" i="20" s="1"/>
  <c r="E41" i="13"/>
  <c r="G41" i="14"/>
  <c r="K41" i="14"/>
  <c r="O41" i="14"/>
  <c r="S41" i="14"/>
  <c r="D41" i="14"/>
  <c r="H41" i="14"/>
  <c r="L41" i="14"/>
  <c r="P41" i="14"/>
  <c r="T41" i="14"/>
  <c r="K32" i="20"/>
  <c r="P123" i="20"/>
  <c r="P58" i="20"/>
  <c r="L136" i="20"/>
  <c r="L110" i="20"/>
  <c r="L4" i="20"/>
  <c r="L7" i="20" s="1"/>
  <c r="K7" i="20"/>
  <c r="P7" i="20"/>
  <c r="O7" i="20"/>
  <c r="C45" i="13"/>
  <c r="C46" i="13"/>
  <c r="H14" i="19"/>
  <c r="D45" i="14"/>
  <c r="C46" i="14"/>
  <c r="C44" i="14"/>
  <c r="C45" i="14"/>
  <c r="D44" i="14"/>
  <c r="D46" i="14"/>
  <c r="D44" i="13"/>
  <c r="D45" i="13"/>
  <c r="D46" i="13"/>
  <c r="AD10" i="17"/>
  <c r="V11" i="14"/>
  <c r="AD11" i="17"/>
  <c r="S15" i="19"/>
  <c r="L15" i="19"/>
  <c r="J15" i="19" s="1"/>
  <c r="AF30" i="13"/>
  <c r="AE30" i="13"/>
  <c r="AD30" i="13"/>
  <c r="AB30" i="13"/>
  <c r="AA30" i="13"/>
  <c r="Z30" i="13"/>
  <c r="B30" i="13"/>
  <c r="AF29" i="13"/>
  <c r="AE29" i="13"/>
  <c r="AD29" i="13"/>
  <c r="AB29" i="13"/>
  <c r="AA29" i="13"/>
  <c r="Z29" i="13"/>
  <c r="B29" i="13"/>
  <c r="AF28" i="13"/>
  <c r="AE28" i="13"/>
  <c r="AD28" i="13"/>
  <c r="AB28" i="13"/>
  <c r="AA28" i="13"/>
  <c r="Z28" i="13"/>
  <c r="B28" i="13"/>
  <c r="AF27" i="13"/>
  <c r="AE27" i="13"/>
  <c r="AD27" i="13"/>
  <c r="AB27" i="13"/>
  <c r="AA27" i="13"/>
  <c r="Z27" i="13"/>
  <c r="B27" i="13"/>
  <c r="AF26" i="13"/>
  <c r="AE26" i="13"/>
  <c r="AD26" i="13"/>
  <c r="AB26" i="13"/>
  <c r="AA26" i="13"/>
  <c r="Z26" i="13"/>
  <c r="B26" i="13"/>
  <c r="AF25" i="13"/>
  <c r="AE25" i="13"/>
  <c r="AD25" i="13"/>
  <c r="AB25" i="13"/>
  <c r="AA25" i="13"/>
  <c r="Z25" i="13"/>
  <c r="B25" i="13"/>
  <c r="AF24" i="13"/>
  <c r="AE24" i="13"/>
  <c r="AD24" i="13"/>
  <c r="AB24" i="13"/>
  <c r="AA24" i="13"/>
  <c r="Z24" i="13"/>
  <c r="B24" i="13"/>
  <c r="AF23" i="13"/>
  <c r="AE23" i="13"/>
  <c r="AD23" i="13"/>
  <c r="AB23" i="13"/>
  <c r="AA23" i="13"/>
  <c r="Z23" i="13"/>
  <c r="B23" i="13"/>
  <c r="AF22" i="13"/>
  <c r="AE22" i="13"/>
  <c r="AD22" i="13"/>
  <c r="AB22" i="13"/>
  <c r="AA22" i="13"/>
  <c r="Z22" i="13"/>
  <c r="B22" i="13"/>
  <c r="AF21" i="13"/>
  <c r="AE21" i="13"/>
  <c r="AD21" i="13"/>
  <c r="AB21" i="13"/>
  <c r="AA21" i="13"/>
  <c r="Z21" i="13"/>
  <c r="B21" i="13"/>
  <c r="AF20" i="13"/>
  <c r="AE20" i="13"/>
  <c r="AD20" i="13"/>
  <c r="AB20" i="13"/>
  <c r="AA20" i="13"/>
  <c r="Z20" i="13"/>
  <c r="B20" i="13"/>
  <c r="AF19" i="13"/>
  <c r="AE19" i="13"/>
  <c r="AD19" i="13"/>
  <c r="AB19" i="13"/>
  <c r="AA19" i="13"/>
  <c r="Z19" i="13"/>
  <c r="B19" i="13"/>
  <c r="AF18" i="13"/>
  <c r="AE18" i="13"/>
  <c r="AD18" i="13"/>
  <c r="AB18" i="13"/>
  <c r="AA18" i="13"/>
  <c r="Z18" i="13"/>
  <c r="B18" i="13"/>
  <c r="AF17" i="13"/>
  <c r="AE17" i="13"/>
  <c r="AD17" i="13"/>
  <c r="AB17" i="13"/>
  <c r="AA17" i="13"/>
  <c r="Z17" i="13"/>
  <c r="B17" i="13"/>
  <c r="AF16" i="13"/>
  <c r="AE16" i="13"/>
  <c r="AD16" i="13"/>
  <c r="AB16" i="13"/>
  <c r="AA16" i="13"/>
  <c r="Z16" i="13"/>
  <c r="B16" i="13"/>
  <c r="AF15" i="13"/>
  <c r="AE15" i="13"/>
  <c r="AD15" i="13"/>
  <c r="AB15" i="13"/>
  <c r="AA15" i="13"/>
  <c r="Z15" i="13"/>
  <c r="B15" i="13"/>
  <c r="AF14" i="13"/>
  <c r="AE14" i="13"/>
  <c r="AD14" i="13"/>
  <c r="AB14" i="13"/>
  <c r="AA14" i="13"/>
  <c r="Z14" i="13"/>
  <c r="B14" i="13"/>
  <c r="AF13" i="13"/>
  <c r="AE13" i="13"/>
  <c r="AD13" i="13"/>
  <c r="AB13" i="13"/>
  <c r="AA13" i="13"/>
  <c r="Z13" i="13"/>
  <c r="B13" i="13"/>
  <c r="AF12" i="13"/>
  <c r="AE12" i="13"/>
  <c r="AD12" i="13"/>
  <c r="AB12" i="13"/>
  <c r="AA12" i="13"/>
  <c r="Z12" i="13"/>
  <c r="B12" i="13"/>
  <c r="AF11" i="13"/>
  <c r="AE11" i="13"/>
  <c r="AD11" i="13"/>
  <c r="AB11" i="13"/>
  <c r="AA11" i="13"/>
  <c r="Z11" i="13"/>
  <c r="B11" i="13"/>
  <c r="AF30" i="12"/>
  <c r="AE30" i="12"/>
  <c r="AD30" i="12"/>
  <c r="AB30" i="12"/>
  <c r="AA30" i="12"/>
  <c r="Z30" i="12"/>
  <c r="B30" i="12"/>
  <c r="X30" i="12" s="1"/>
  <c r="AF29" i="12"/>
  <c r="AE29" i="12"/>
  <c r="AD29" i="12"/>
  <c r="AB29" i="12"/>
  <c r="AA29" i="12"/>
  <c r="Z29" i="12"/>
  <c r="B29" i="12"/>
  <c r="X29" i="12" s="1"/>
  <c r="AF28" i="12"/>
  <c r="AE28" i="12"/>
  <c r="AD28" i="12"/>
  <c r="AB28" i="12"/>
  <c r="AA28" i="12"/>
  <c r="Z28" i="12"/>
  <c r="B28" i="12"/>
  <c r="X28" i="12" s="1"/>
  <c r="AF27" i="12"/>
  <c r="AE27" i="12"/>
  <c r="AD27" i="12"/>
  <c r="AB27" i="12"/>
  <c r="AA27" i="12"/>
  <c r="Z27" i="12"/>
  <c r="B27" i="12"/>
  <c r="X27" i="12" s="1"/>
  <c r="AF26" i="12"/>
  <c r="AE26" i="12"/>
  <c r="AD26" i="12"/>
  <c r="AB26" i="12"/>
  <c r="AA26" i="12"/>
  <c r="Z26" i="12"/>
  <c r="B26" i="12"/>
  <c r="X26" i="12" s="1"/>
  <c r="AF25" i="12"/>
  <c r="AE25" i="12"/>
  <c r="AD25" i="12"/>
  <c r="AB25" i="12"/>
  <c r="AA25" i="12"/>
  <c r="Z25" i="12"/>
  <c r="B25" i="12"/>
  <c r="X25" i="12" s="1"/>
  <c r="AF24" i="12"/>
  <c r="AE24" i="12"/>
  <c r="AD24" i="12"/>
  <c r="AB24" i="12"/>
  <c r="AA24" i="12"/>
  <c r="Z24" i="12"/>
  <c r="B24" i="12"/>
  <c r="X24" i="12" s="1"/>
  <c r="AF23" i="12"/>
  <c r="AE23" i="12"/>
  <c r="AD23" i="12"/>
  <c r="AB23" i="12"/>
  <c r="AA23" i="12"/>
  <c r="Z23" i="12"/>
  <c r="B23" i="12"/>
  <c r="X23" i="12" s="1"/>
  <c r="AF22" i="12"/>
  <c r="AE22" i="12"/>
  <c r="AD22" i="12"/>
  <c r="AB22" i="12"/>
  <c r="AA22" i="12"/>
  <c r="Z22" i="12"/>
  <c r="B22" i="12"/>
  <c r="X22" i="12" s="1"/>
  <c r="AF21" i="12"/>
  <c r="AE21" i="12"/>
  <c r="AD21" i="12"/>
  <c r="AB21" i="12"/>
  <c r="AA21" i="12"/>
  <c r="Z21" i="12"/>
  <c r="B21" i="12"/>
  <c r="X21" i="12" s="1"/>
  <c r="AF20" i="12"/>
  <c r="AE20" i="12"/>
  <c r="AD20" i="12"/>
  <c r="AB20" i="12"/>
  <c r="AA20" i="12"/>
  <c r="Z20" i="12"/>
  <c r="B20" i="12"/>
  <c r="X20" i="12" s="1"/>
  <c r="AF19" i="12"/>
  <c r="AE19" i="12"/>
  <c r="AD19" i="12"/>
  <c r="AB19" i="12"/>
  <c r="AA19" i="12"/>
  <c r="Z19" i="12"/>
  <c r="B19" i="12"/>
  <c r="X19" i="12" s="1"/>
  <c r="AF18" i="12"/>
  <c r="AE18" i="12"/>
  <c r="AD18" i="12"/>
  <c r="AB18" i="12"/>
  <c r="AA18" i="12"/>
  <c r="Z18" i="12"/>
  <c r="B18" i="12"/>
  <c r="X18" i="12" s="1"/>
  <c r="AF17" i="12"/>
  <c r="AE17" i="12"/>
  <c r="AD17" i="12"/>
  <c r="AB17" i="12"/>
  <c r="AA17" i="12"/>
  <c r="Z17" i="12"/>
  <c r="B17" i="12"/>
  <c r="X17" i="12" s="1"/>
  <c r="AF16" i="12"/>
  <c r="AE16" i="12"/>
  <c r="AD16" i="12"/>
  <c r="AB16" i="12"/>
  <c r="AA16" i="12"/>
  <c r="Z16" i="12"/>
  <c r="B16" i="12"/>
  <c r="X16" i="12" s="1"/>
  <c r="AF15" i="12"/>
  <c r="AE15" i="12"/>
  <c r="AD15" i="12"/>
  <c r="AB15" i="12"/>
  <c r="AA15" i="12"/>
  <c r="Z15" i="12"/>
  <c r="B15" i="12"/>
  <c r="X15" i="12" s="1"/>
  <c r="AF14" i="12"/>
  <c r="AE14" i="12"/>
  <c r="AD14" i="12"/>
  <c r="AB14" i="12"/>
  <c r="AA14" i="12"/>
  <c r="Z14" i="12"/>
  <c r="B14" i="12"/>
  <c r="X14" i="12" s="1"/>
  <c r="AF13" i="12"/>
  <c r="AE13" i="12"/>
  <c r="AD13" i="12"/>
  <c r="AB13" i="12"/>
  <c r="AA13" i="12"/>
  <c r="Z13" i="12"/>
  <c r="B13" i="12"/>
  <c r="X13" i="12" s="1"/>
  <c r="AF12" i="12"/>
  <c r="AE12" i="12"/>
  <c r="AD12" i="12"/>
  <c r="AB12" i="12"/>
  <c r="AA12" i="12"/>
  <c r="Z12" i="12"/>
  <c r="B12" i="12"/>
  <c r="X12" i="12" s="1"/>
  <c r="AF11" i="12"/>
  <c r="AE11" i="12"/>
  <c r="AD11" i="12"/>
  <c r="AB11" i="12"/>
  <c r="AA11" i="12"/>
  <c r="Z11" i="12"/>
  <c r="B11" i="12"/>
  <c r="C41" i="11"/>
  <c r="V30" i="11"/>
  <c r="U30" i="11"/>
  <c r="T30" i="11"/>
  <c r="R30" i="11"/>
  <c r="Q30" i="11"/>
  <c r="P30" i="11"/>
  <c r="V29" i="11"/>
  <c r="U29" i="11"/>
  <c r="T29" i="11"/>
  <c r="R29" i="11"/>
  <c r="Q29" i="11"/>
  <c r="P29" i="11"/>
  <c r="V28" i="11"/>
  <c r="U28" i="11"/>
  <c r="T28" i="11"/>
  <c r="R28" i="11"/>
  <c r="Q28" i="11"/>
  <c r="P28" i="11"/>
  <c r="V27" i="11"/>
  <c r="U27" i="11"/>
  <c r="T27" i="11"/>
  <c r="R27" i="11"/>
  <c r="Q27" i="11"/>
  <c r="P27" i="11"/>
  <c r="V26" i="11"/>
  <c r="U26" i="11"/>
  <c r="T26" i="11"/>
  <c r="R26" i="11"/>
  <c r="Q26" i="11"/>
  <c r="P26" i="11"/>
  <c r="V25" i="11"/>
  <c r="U25" i="11"/>
  <c r="T25" i="11"/>
  <c r="R25" i="11"/>
  <c r="Q25" i="11"/>
  <c r="P25" i="11"/>
  <c r="V24" i="11"/>
  <c r="U24" i="11"/>
  <c r="T24" i="11"/>
  <c r="R24" i="11"/>
  <c r="Q24" i="11"/>
  <c r="P24" i="11"/>
  <c r="V23" i="11"/>
  <c r="U23" i="11"/>
  <c r="T23" i="11"/>
  <c r="R23" i="11"/>
  <c r="Q23" i="11"/>
  <c r="P23" i="11"/>
  <c r="V22" i="11"/>
  <c r="U22" i="11"/>
  <c r="T22" i="11"/>
  <c r="R22" i="11"/>
  <c r="Q22" i="11"/>
  <c r="P22" i="11"/>
  <c r="V21" i="11"/>
  <c r="U21" i="11"/>
  <c r="T21" i="11"/>
  <c r="R21" i="11"/>
  <c r="Q21" i="11"/>
  <c r="P21" i="11"/>
  <c r="V20" i="11"/>
  <c r="U20" i="11"/>
  <c r="T20" i="11"/>
  <c r="R20" i="11"/>
  <c r="Q20" i="11"/>
  <c r="V19" i="11"/>
  <c r="U19" i="11"/>
  <c r="T19" i="11"/>
  <c r="R19" i="11"/>
  <c r="Q19" i="11"/>
  <c r="V18" i="11"/>
  <c r="U18" i="11"/>
  <c r="T18" i="11"/>
  <c r="R18" i="11"/>
  <c r="Q18" i="11"/>
  <c r="V17" i="11"/>
  <c r="U17" i="11"/>
  <c r="T17" i="11"/>
  <c r="R17" i="11"/>
  <c r="Q17" i="11"/>
  <c r="V16" i="11"/>
  <c r="U16" i="11"/>
  <c r="T16" i="11"/>
  <c r="R16" i="11"/>
  <c r="Q16" i="11"/>
  <c r="V15" i="11"/>
  <c r="U15" i="11"/>
  <c r="T15" i="11"/>
  <c r="R15" i="11"/>
  <c r="Q15" i="11"/>
  <c r="V14" i="11"/>
  <c r="U14" i="11"/>
  <c r="T14" i="11"/>
  <c r="R14" i="11"/>
  <c r="Q14" i="11"/>
  <c r="V13" i="11"/>
  <c r="U13" i="11"/>
  <c r="T13" i="11"/>
  <c r="R13" i="11"/>
  <c r="Q13" i="11"/>
  <c r="V12" i="11"/>
  <c r="U12" i="11"/>
  <c r="T12" i="11"/>
  <c r="R12" i="11"/>
  <c r="Q12" i="11"/>
  <c r="P12" i="11"/>
  <c r="V11" i="11"/>
  <c r="U11" i="11"/>
  <c r="T11" i="11"/>
  <c r="R11" i="11"/>
  <c r="Q11" i="11"/>
  <c r="P11" i="11"/>
  <c r="C41" i="10"/>
  <c r="V41" i="10"/>
  <c r="U41" i="10"/>
  <c r="T41" i="10"/>
  <c r="S41" i="10"/>
  <c r="R41" i="10"/>
  <c r="P41" i="10"/>
  <c r="O41" i="10"/>
  <c r="N41" i="10"/>
  <c r="M41" i="10"/>
  <c r="L41" i="10"/>
  <c r="K41" i="10"/>
  <c r="J41" i="10"/>
  <c r="H41" i="10"/>
  <c r="G41" i="10"/>
  <c r="F41" i="10"/>
  <c r="E41" i="10"/>
  <c r="D41" i="10"/>
  <c r="AF30" i="10"/>
  <c r="AE30" i="10"/>
  <c r="AD30" i="10"/>
  <c r="AB30" i="10"/>
  <c r="AA30" i="10"/>
  <c r="Z30" i="10"/>
  <c r="X30" i="10"/>
  <c r="AF29" i="10"/>
  <c r="AE29" i="10"/>
  <c r="AD29" i="10"/>
  <c r="AB29" i="10"/>
  <c r="AA29" i="10"/>
  <c r="Z29" i="10"/>
  <c r="X29" i="10"/>
  <c r="AF28" i="10"/>
  <c r="AE28" i="10"/>
  <c r="AD28" i="10"/>
  <c r="AB28" i="10"/>
  <c r="AA28" i="10"/>
  <c r="Z28" i="10"/>
  <c r="X28" i="10"/>
  <c r="AF27" i="10"/>
  <c r="AE27" i="10"/>
  <c r="AD27" i="10"/>
  <c r="AB27" i="10"/>
  <c r="AA27" i="10"/>
  <c r="Z27" i="10"/>
  <c r="X27" i="10"/>
  <c r="AF26" i="10"/>
  <c r="AE26" i="10"/>
  <c r="AD26" i="10"/>
  <c r="AB26" i="10"/>
  <c r="AA26" i="10"/>
  <c r="Z26" i="10"/>
  <c r="X26" i="10"/>
  <c r="AF25" i="10"/>
  <c r="AE25" i="10"/>
  <c r="AD25" i="10"/>
  <c r="AB25" i="10"/>
  <c r="AA25" i="10"/>
  <c r="Z25" i="10"/>
  <c r="X25" i="10"/>
  <c r="AF24" i="10"/>
  <c r="AE24" i="10"/>
  <c r="AD24" i="10"/>
  <c r="AB24" i="10"/>
  <c r="AA24" i="10"/>
  <c r="Z24" i="10"/>
  <c r="X24" i="10"/>
  <c r="AF23" i="10"/>
  <c r="AE23" i="10"/>
  <c r="AD23" i="10"/>
  <c r="AB23" i="10"/>
  <c r="AA23" i="10"/>
  <c r="Z23" i="10"/>
  <c r="X23" i="10"/>
  <c r="AF22" i="10"/>
  <c r="AE22" i="10"/>
  <c r="AD22" i="10"/>
  <c r="AB22" i="10"/>
  <c r="AA22" i="10"/>
  <c r="Z22" i="10"/>
  <c r="X22" i="10"/>
  <c r="AF21" i="10"/>
  <c r="AE21" i="10"/>
  <c r="AD21" i="10"/>
  <c r="AB21" i="10"/>
  <c r="AA21" i="10"/>
  <c r="Z21" i="10"/>
  <c r="X21" i="10"/>
  <c r="AF20" i="10"/>
  <c r="AE20" i="10"/>
  <c r="AD20" i="10"/>
  <c r="AB20" i="10"/>
  <c r="AA20" i="10"/>
  <c r="Z20" i="10"/>
  <c r="X20" i="10"/>
  <c r="AF19" i="10"/>
  <c r="AE19" i="10"/>
  <c r="AD19" i="10"/>
  <c r="AB19" i="10"/>
  <c r="AA19" i="10"/>
  <c r="Z19" i="10"/>
  <c r="X19" i="10"/>
  <c r="AF18" i="10"/>
  <c r="AE18" i="10"/>
  <c r="AD18" i="10"/>
  <c r="AB18" i="10"/>
  <c r="AA18" i="10"/>
  <c r="Z18" i="10"/>
  <c r="X18" i="10"/>
  <c r="AF17" i="10"/>
  <c r="AE17" i="10"/>
  <c r="AD17" i="10"/>
  <c r="AB17" i="10"/>
  <c r="AA17" i="10"/>
  <c r="Z17" i="10"/>
  <c r="X17" i="10"/>
  <c r="AF16" i="10"/>
  <c r="AE16" i="10"/>
  <c r="AD16" i="10"/>
  <c r="AB16" i="10"/>
  <c r="AA16" i="10"/>
  <c r="Z16" i="10"/>
  <c r="X16" i="10"/>
  <c r="AF15" i="10"/>
  <c r="AE15" i="10"/>
  <c r="AD15" i="10"/>
  <c r="AB15" i="10"/>
  <c r="AA15" i="10"/>
  <c r="Z15" i="10"/>
  <c r="X15" i="10"/>
  <c r="AF14" i="10"/>
  <c r="AE14" i="10"/>
  <c r="AD14" i="10"/>
  <c r="AB14" i="10"/>
  <c r="AA14" i="10"/>
  <c r="Z14" i="10"/>
  <c r="X14" i="10"/>
  <c r="AF13" i="10"/>
  <c r="AE13" i="10"/>
  <c r="AD13" i="10"/>
  <c r="AB13" i="10"/>
  <c r="AA13" i="10"/>
  <c r="Z13" i="10"/>
  <c r="X13" i="10"/>
  <c r="AF12" i="10"/>
  <c r="AE12" i="10"/>
  <c r="AD12" i="10"/>
  <c r="AB12" i="10"/>
  <c r="AA12" i="10"/>
  <c r="Z12" i="10"/>
  <c r="X12" i="10"/>
  <c r="AF11" i="10"/>
  <c r="AE11" i="10"/>
  <c r="AD11" i="10"/>
  <c r="AB11" i="10"/>
  <c r="AA11" i="10"/>
  <c r="X11" i="10"/>
  <c r="AE36" i="10" l="1"/>
  <c r="AA36" i="13"/>
  <c r="AF36" i="13"/>
  <c r="P36" i="11"/>
  <c r="AB36" i="13"/>
  <c r="AF36" i="10"/>
  <c r="Q36" i="11"/>
  <c r="AD36" i="13"/>
  <c r="R36" i="11"/>
  <c r="AE36" i="13"/>
  <c r="T36" i="11"/>
  <c r="Z36" i="10"/>
  <c r="AA36" i="10"/>
  <c r="U36" i="11"/>
  <c r="V36" i="11"/>
  <c r="AB36" i="10"/>
  <c r="AD36" i="10"/>
  <c r="Z36" i="13"/>
  <c r="I15" i="19"/>
  <c r="U15" i="19" s="1"/>
  <c r="I41" i="10"/>
  <c r="Q41" i="10"/>
  <c r="F41" i="11"/>
  <c r="J41" i="11"/>
  <c r="G41" i="11"/>
  <c r="K41" i="11"/>
  <c r="D41" i="11"/>
  <c r="H41" i="11"/>
  <c r="L41" i="11"/>
  <c r="E41" i="11"/>
  <c r="I41" i="11"/>
  <c r="Z36" i="12"/>
  <c r="C46" i="11"/>
  <c r="D44" i="10"/>
  <c r="C45" i="10"/>
  <c r="C46" i="10"/>
  <c r="D45" i="11"/>
  <c r="C45" i="11"/>
  <c r="N11" i="11"/>
  <c r="AE36" i="12"/>
  <c r="AD36" i="12"/>
  <c r="AB36" i="12"/>
  <c r="AA36" i="12"/>
  <c r="AF36" i="12"/>
  <c r="D44" i="11"/>
  <c r="D46" i="11"/>
  <c r="N23" i="11"/>
  <c r="N27" i="11"/>
  <c r="D45" i="10"/>
  <c r="D46" i="10"/>
  <c r="N22" i="11"/>
  <c r="N26" i="11"/>
  <c r="N30" i="11"/>
  <c r="X14" i="13"/>
  <c r="X18" i="13"/>
  <c r="X22" i="13"/>
  <c r="X26" i="13"/>
  <c r="X30" i="13"/>
  <c r="X11" i="13"/>
  <c r="X15" i="13"/>
  <c r="X19" i="13"/>
  <c r="X23" i="13"/>
  <c r="X27" i="13"/>
  <c r="N12" i="11"/>
  <c r="N24" i="11"/>
  <c r="N28" i="11"/>
  <c r="X12" i="13"/>
  <c r="X16" i="13"/>
  <c r="X20" i="13"/>
  <c r="X24" i="13"/>
  <c r="X28" i="13"/>
  <c r="N21" i="11"/>
  <c r="N25" i="11"/>
  <c r="N29" i="11"/>
  <c r="X11" i="12"/>
  <c r="X13" i="13"/>
  <c r="X17" i="13"/>
  <c r="X21" i="13"/>
  <c r="X25" i="13"/>
  <c r="X29" i="13"/>
  <c r="E18" i="19"/>
  <c r="N18" i="19" s="1"/>
  <c r="F18" i="19"/>
  <c r="O18" i="19" s="1"/>
  <c r="N23" i="19"/>
  <c r="O23" i="19"/>
  <c r="I14" i="19"/>
  <c r="J14" i="19"/>
  <c r="N33" i="19"/>
  <c r="O33" i="19"/>
  <c r="E14" i="19"/>
  <c r="F14" i="19"/>
  <c r="E27" i="19"/>
  <c r="N27" i="19" s="1"/>
  <c r="F27" i="19"/>
  <c r="O27" i="19" s="1"/>
  <c r="N24" i="19"/>
  <c r="O24" i="19"/>
  <c r="N19" i="19"/>
  <c r="O19" i="19"/>
  <c r="N21" i="19"/>
  <c r="O21" i="19"/>
  <c r="N28" i="19"/>
  <c r="O28" i="19"/>
  <c r="E30" i="19"/>
  <c r="N30" i="19" s="1"/>
  <c r="F30" i="19"/>
  <c r="O30" i="19" s="1"/>
  <c r="L30" i="19"/>
  <c r="J30" i="19"/>
  <c r="V30" i="19" s="1"/>
  <c r="I30" i="19"/>
  <c r="U30" i="19" s="1"/>
  <c r="H30" i="19"/>
  <c r="D30" i="19"/>
  <c r="N32" i="19"/>
  <c r="O32" i="19"/>
  <c r="N16" i="19"/>
  <c r="O16" i="19"/>
  <c r="N25" i="19"/>
  <c r="O25" i="19"/>
  <c r="N26" i="19"/>
  <c r="O26" i="19"/>
  <c r="E31" i="19"/>
  <c r="N31" i="19" s="1"/>
  <c r="F31" i="19"/>
  <c r="O31" i="19" s="1"/>
  <c r="L31" i="19"/>
  <c r="J31" i="19"/>
  <c r="V31" i="19" s="1"/>
  <c r="I31" i="19"/>
  <c r="U31" i="19" s="1"/>
  <c r="H31" i="19"/>
  <c r="D31" i="19"/>
  <c r="N20" i="19"/>
  <c r="O20" i="19"/>
  <c r="E22" i="19"/>
  <c r="N22" i="19" s="1"/>
  <c r="F22" i="19"/>
  <c r="O22" i="19" s="1"/>
  <c r="L22" i="19"/>
  <c r="J22" i="19"/>
  <c r="V22" i="19" s="1"/>
  <c r="I22" i="19"/>
  <c r="U22" i="19" s="1"/>
  <c r="H22" i="19"/>
  <c r="D22" i="19"/>
  <c r="U21" i="19"/>
  <c r="V21" i="19"/>
  <c r="U19" i="19"/>
  <c r="V19" i="19"/>
  <c r="I18" i="19"/>
  <c r="U18" i="19" s="1"/>
  <c r="J18" i="19"/>
  <c r="V18" i="19" s="1"/>
  <c r="U29" i="19"/>
  <c r="V29" i="19"/>
  <c r="S29" i="19"/>
  <c r="N29" i="19"/>
  <c r="O29" i="19"/>
  <c r="U28" i="19"/>
  <c r="V28" i="19"/>
  <c r="U16" i="19"/>
  <c r="V16" i="19"/>
  <c r="I27" i="19"/>
  <c r="U27" i="19" s="1"/>
  <c r="J27" i="19"/>
  <c r="V27" i="19" s="1"/>
  <c r="U25" i="19"/>
  <c r="V25" i="19"/>
  <c r="U17" i="19"/>
  <c r="V17" i="19"/>
  <c r="S17" i="19"/>
  <c r="N17" i="19"/>
  <c r="O17" i="19"/>
  <c r="U24" i="19"/>
  <c r="V24" i="19"/>
  <c r="U23" i="19"/>
  <c r="V23" i="19"/>
  <c r="U26" i="19"/>
  <c r="V26" i="19"/>
  <c r="V15" i="19"/>
  <c r="U32" i="19"/>
  <c r="V32" i="19"/>
  <c r="U20" i="19"/>
  <c r="V20" i="19"/>
  <c r="L14" i="19"/>
  <c r="D14" i="19"/>
  <c r="O17" i="20"/>
  <c r="P17" i="20" s="1"/>
  <c r="L17" i="20"/>
  <c r="L20" i="20" s="1"/>
  <c r="O19" i="20"/>
  <c r="P19" i="20" s="1"/>
  <c r="L18" i="19"/>
  <c r="H18" i="19"/>
  <c r="D18" i="19"/>
  <c r="U33" i="19"/>
  <c r="V33" i="19"/>
  <c r="O18" i="20"/>
  <c r="P18" i="20" s="1"/>
  <c r="L27" i="19"/>
  <c r="H27" i="19"/>
  <c r="D27" i="19"/>
  <c r="J39" i="19" l="1"/>
  <c r="H15" i="19"/>
  <c r="I39" i="19"/>
  <c r="N14" i="19"/>
  <c r="U14" i="19"/>
  <c r="V14" i="19"/>
  <c r="O14" i="19"/>
  <c r="W33" i="19"/>
  <c r="X33" i="19" s="1"/>
  <c r="E17" i="21" s="1"/>
  <c r="P20" i="20"/>
  <c r="O20" i="20"/>
  <c r="W23" i="19"/>
  <c r="X23" i="19" s="1"/>
  <c r="E27" i="21" s="1"/>
  <c r="P33" i="19"/>
  <c r="Q33" i="19" s="1"/>
  <c r="D17" i="21" s="1"/>
  <c r="W25" i="19"/>
  <c r="W29" i="19"/>
  <c r="P28" i="19"/>
  <c r="W28" i="19"/>
  <c r="W20" i="19"/>
  <c r="P17" i="19"/>
  <c r="W16" i="19"/>
  <c r="P21" i="19"/>
  <c r="W32" i="19"/>
  <c r="W26" i="19"/>
  <c r="P23" i="19"/>
  <c r="W31" i="19"/>
  <c r="W24" i="19"/>
  <c r="P29" i="19"/>
  <c r="P26" i="19"/>
  <c r="P16" i="19"/>
  <c r="P19" i="19"/>
  <c r="P25" i="19"/>
  <c r="P32" i="19"/>
  <c r="P24" i="19"/>
  <c r="W17" i="19"/>
  <c r="W27" i="19"/>
  <c r="W18" i="19"/>
  <c r="P18" i="19"/>
  <c r="P31" i="19"/>
  <c r="W19" i="19"/>
  <c r="P20" i="19"/>
  <c r="W30" i="19"/>
  <c r="W21" i="19"/>
  <c r="W22" i="19"/>
  <c r="W15" i="19"/>
  <c r="P30" i="19"/>
  <c r="P22" i="19"/>
  <c r="P27" i="19"/>
  <c r="F15" i="19" l="1"/>
  <c r="H39" i="19"/>
  <c r="W14" i="19"/>
  <c r="X14" i="19" s="1"/>
  <c r="E36" i="21" s="1"/>
  <c r="P14" i="19"/>
  <c r="Q14" i="19" s="1"/>
  <c r="D36" i="21" s="1"/>
  <c r="Q30" i="19"/>
  <c r="D20" i="21" s="1"/>
  <c r="X21" i="19"/>
  <c r="E29" i="21" s="1"/>
  <c r="Q31" i="19"/>
  <c r="D19" i="21" s="1"/>
  <c r="X27" i="19"/>
  <c r="E23" i="21" s="1"/>
  <c r="Q25" i="19"/>
  <c r="D25" i="21" s="1"/>
  <c r="Q23" i="19"/>
  <c r="D27" i="21" s="1"/>
  <c r="X16" i="19"/>
  <c r="E34" i="21" s="1"/>
  <c r="Q28" i="19"/>
  <c r="D22" i="21" s="1"/>
  <c r="X19" i="19"/>
  <c r="E31" i="21" s="1"/>
  <c r="Q26" i="19"/>
  <c r="D24" i="21" s="1"/>
  <c r="X28" i="19"/>
  <c r="E22" i="21" s="1"/>
  <c r="X22" i="19"/>
  <c r="E28" i="21" s="1"/>
  <c r="X18" i="19"/>
  <c r="E32" i="21" s="1"/>
  <c r="Q32" i="19"/>
  <c r="D18" i="21" s="1"/>
  <c r="X31" i="19"/>
  <c r="E19" i="21" s="1"/>
  <c r="Q21" i="19"/>
  <c r="D29" i="21" s="1"/>
  <c r="Q27" i="19"/>
  <c r="D23" i="21" s="1"/>
  <c r="X15" i="19"/>
  <c r="E35" i="21" s="1"/>
  <c r="Q20" i="19"/>
  <c r="D30" i="21" s="1"/>
  <c r="Q18" i="19"/>
  <c r="D32" i="21" s="1"/>
  <c r="Q24" i="19"/>
  <c r="D26" i="21" s="1"/>
  <c r="Q16" i="19"/>
  <c r="D34" i="21" s="1"/>
  <c r="X24" i="19"/>
  <c r="E26" i="21" s="1"/>
  <c r="X32" i="19"/>
  <c r="E18" i="21" s="1"/>
  <c r="X20" i="19"/>
  <c r="E30" i="21" s="1"/>
  <c r="X25" i="19"/>
  <c r="E25" i="21" s="1"/>
  <c r="Q22" i="19"/>
  <c r="D28" i="21" s="1"/>
  <c r="X30" i="19"/>
  <c r="E20" i="21" s="1"/>
  <c r="X17" i="19"/>
  <c r="E33" i="21" s="1"/>
  <c r="Q19" i="19"/>
  <c r="D31" i="21" s="1"/>
  <c r="Q29" i="19"/>
  <c r="D21" i="21" s="1"/>
  <c r="X26" i="19"/>
  <c r="E24" i="21" s="1"/>
  <c r="Q17" i="19"/>
  <c r="D33" i="21" s="1"/>
  <c r="X29" i="19"/>
  <c r="E21" i="21" s="1"/>
  <c r="E15" i="19" l="1"/>
  <c r="F39" i="19"/>
  <c r="O15" i="19"/>
  <c r="D15" i="19" l="1"/>
  <c r="D39" i="19" s="1"/>
  <c r="E39" i="19"/>
  <c r="N15" i="19"/>
  <c r="P15" i="19" s="1"/>
  <c r="Q15" i="19" s="1"/>
  <c r="D35" i="21" s="1"/>
</calcChain>
</file>

<file path=xl/sharedStrings.xml><?xml version="1.0" encoding="utf-8"?>
<sst xmlns="http://schemas.openxmlformats.org/spreadsheetml/2006/main" count="515" uniqueCount="128">
  <si>
    <t>Диагностика освоения содержания Программы</t>
  </si>
  <si>
    <t>№ п/п</t>
  </si>
  <si>
    <t>Фамилия, имя ребенка</t>
  </si>
  <si>
    <t>Виды деятельности</t>
  </si>
  <si>
    <t>Сенсорное развитие</t>
  </si>
  <si>
    <t>Конструирование</t>
  </si>
  <si>
    <t>Формирование целостной картины мира и представлений о социокультурных ценностях</t>
  </si>
  <si>
    <t>Ознакомление с миром природы</t>
  </si>
  <si>
    <t>Различает один и много предметов</t>
  </si>
  <si>
    <t>Различает большие и маленькие предметы, называет размер, цвет, форму</t>
  </si>
  <si>
    <t>Различает основные формы деталей строительного материала</t>
  </si>
  <si>
    <t>С помощью взрослого сооружает разнообразные постройки, используя большинство форм</t>
  </si>
  <si>
    <t>Различает и называет предметы ближайшего окружения</t>
  </si>
  <si>
    <t>Называет имена членов своей семьи и воспитателей</t>
  </si>
  <si>
    <t>Узнает и называет некоторых домашних и диких животных и их детенышей</t>
  </si>
  <si>
    <t>Различает некоторые овощи и фрукты (1-2 вида)</t>
  </si>
  <si>
    <t>КГ</t>
  </si>
  <si>
    <t>№</t>
  </si>
  <si>
    <t>п/п</t>
  </si>
  <si>
    <t xml:space="preserve">Фамилия, </t>
  </si>
  <si>
    <t>имя ребенка</t>
  </si>
  <si>
    <t>Приобщение к художественной литературе</t>
  </si>
  <si>
    <t>Развитие речи</t>
  </si>
  <si>
    <t>Может слушать доступные по содержанию стихи, сказки, рассказы, при повторном их чтении проговаривать слова, небольшие фразы</t>
  </si>
  <si>
    <t>Рассматривает иллюстрации в знакомых книжках с помощью педагога</t>
  </si>
  <si>
    <t>Отвечает на простые вопросы «Кто? Что? Что делает?» и более сложные «Какой? Во что одет?» и др.</t>
  </si>
  <si>
    <t>Сопровождает речью игровые и бытовые действия</t>
  </si>
  <si>
    <t>Понимает речь взрослого без наглядного сопровождения</t>
  </si>
  <si>
    <t>Образовательная область «СОЦИАЛЬНО-КОММУНИКАТИВНОЕ РАЗВИТИЕ»</t>
  </si>
  <si>
    <t xml:space="preserve">Фамилия, имя </t>
  </si>
  <si>
    <t>ребенка</t>
  </si>
  <si>
    <t>Наименование образовательной области</t>
  </si>
  <si>
    <t>Социально-игровая деятельность</t>
  </si>
  <si>
    <t>Самообслуживание, самостоятельность, трудовое воспитание</t>
  </si>
  <si>
    <t>Эмоционально откликается на игру, предложенную взрослым, подражает его действиям, принимает игровую задачу</t>
  </si>
  <si>
    <t>Самостоятельно выполняет игровые действия с предметами</t>
  </si>
  <si>
    <t>Общается в диалоге с воспитателем</t>
  </si>
  <si>
    <t>Выполняет простейшие трудовые поручения</t>
  </si>
  <si>
    <t>Поддерживает порядок в игровой комнате, по окончании игр расставляет игровой материал по местам</t>
  </si>
  <si>
    <t xml:space="preserve">Соблюдает элементарные правила поведения в детском саду </t>
  </si>
  <si>
    <t>Формирование представлений о здоровом образе жизни</t>
  </si>
  <si>
    <t>Знает для чего нужны разные органы человеку (уши, глаза, нос, ноги и т.д.)</t>
  </si>
  <si>
    <t>Проявляет навыки опрятности (замечает непорядок в одежде, устраняет его при помощи взрослого)</t>
  </si>
  <si>
    <t>При помощи взрослого пользуется индивидуальными предметами (носовым платком, салфеткой, полотенцем, расческой, горшком)</t>
  </si>
  <si>
    <t>Умеет самостоятельно есть</t>
  </si>
  <si>
    <t>Умеет ходить и бегать, не наталкиваясь на других детей</t>
  </si>
  <si>
    <t>Умеет прыгать на двух ногах на месте, с продвижением вперед</t>
  </si>
  <si>
    <t>Может брать, держать, переносить, класть, бросать, катать мяч</t>
  </si>
  <si>
    <t>Может ползать, подлезать под натянутую веревку</t>
  </si>
  <si>
    <t>Образовательная область «ХУДОЖЕСТВЕННО-ЭСТЕТИЧЕСКОЕ РАЗВИТИЕ»</t>
  </si>
  <si>
    <t>Музыкальная деятельность</t>
  </si>
  <si>
    <t>Изобразительная деятельность</t>
  </si>
  <si>
    <t>Вместе с педагогом подпевает фразы в песне</t>
  </si>
  <si>
    <t>Узнает знакомые мелодии, различает звуки по высоте (высокое и низкое звучание колокольчика, фортепьяно, металлофона)</t>
  </si>
  <si>
    <t>Двигается в соответствии с характером музыки, передает образы (птичка летает, зайка прыгает, мишка косолапый идет)</t>
  </si>
  <si>
    <t>Воспринимает и воспроизводит движения, показываемые взрослыми (хлопать, притопывать ногой, полуприседать, совершать повороты кистей рук и т.д.)</t>
  </si>
  <si>
    <t>Выполняет плясовые движения по кругу, врассыпную, меняет движения с изменением характера музыки или содержания песни</t>
  </si>
  <si>
    <t>Рисует разные линии (длинные, короткие, вертикальные, горизонтальные, наклонные), пересекает их, уподобляя предметам (ленточкам, дорожкам, ручейкам и др.)</t>
  </si>
  <si>
    <t>Держит карандаш и кисть свободно, набирает краску на кисть, снимает лишнюю краску</t>
  </si>
  <si>
    <t>Умеет раскатывать комок пластилина прямыми и круговыми движениями, отщипывать, сплющивать, соединять, прижимать</t>
  </si>
  <si>
    <t>Различает некоторые деревья ближайшего окружения (1-2 вида)</t>
  </si>
  <si>
    <t>Имеет элементарные представления о природных сезонных явлениях</t>
  </si>
  <si>
    <t xml:space="preserve">Фамилия, имя ребенка </t>
  </si>
  <si>
    <t>Формирование основ безопасного поведения</t>
  </si>
  <si>
    <t>Имеет представления о правилах безопасного поведения в играх с песком и водой</t>
  </si>
  <si>
    <t>Соблюдает элементарные правила безопасного поведения в природе (не рвать и не брать в рот растения, не подходить к незнакомым животным и пр.)</t>
  </si>
  <si>
    <t>Имеет элементарные представления о правилах дорожного движения</t>
  </si>
  <si>
    <t>Образовательная область «ФИЗИЧЕСКОЕ РАЗВИТИЕ»</t>
  </si>
  <si>
    <t>Физическая культура</t>
  </si>
  <si>
    <t xml:space="preserve">Принимает участие в подвижных играх с простым содержанием </t>
  </si>
  <si>
    <t>Может передавать простейшие действия некоторых персонажей (попрыгать, как зайчик, поклевать зернышки, как цыпленок и т.п.)</t>
  </si>
  <si>
    <t>Лепит несложные предметы, аккуратно пользуется пластилином</t>
  </si>
  <si>
    <t>Мониторинг освоения содержания образовательной программы</t>
  </si>
  <si>
    <t>Основная часть</t>
  </si>
  <si>
    <t>Образовательная область «РЕЧЕВОЕ РАЗВИТИЕ»</t>
  </si>
  <si>
    <t>Уровень овладения необходимыми навыками и умениями по видам деятельности</t>
  </si>
  <si>
    <t>Сенсорное  развитие</t>
  </si>
  <si>
    <t>Баллы</t>
  </si>
  <si>
    <t>ФИО Ребенка</t>
  </si>
  <si>
    <t>Количество баллов 
по каждому ребенку на конец года</t>
  </si>
  <si>
    <t>Образовательная область "ПОЗНАВАТЕЛЬНОЕ РАЗВИТИЕ"</t>
  </si>
  <si>
    <t>ФИО ребенка</t>
  </si>
  <si>
    <t>Конец года</t>
  </si>
  <si>
    <t>%</t>
  </si>
  <si>
    <t>Сумма</t>
  </si>
  <si>
    <t>Подсчет процентов усвоения программы воспитанниками группы №</t>
  </si>
  <si>
    <t>Диаграмма</t>
  </si>
  <si>
    <r>
      <rPr>
        <b/>
        <sz val="14"/>
        <color theme="1"/>
        <rFont val="Times New Roman"/>
        <family val="1"/>
        <charset val="204"/>
      </rPr>
      <t>%</t>
    </r>
    <r>
      <rPr>
        <b/>
        <sz val="12"/>
        <color theme="1"/>
        <rFont val="Times New Roman"/>
        <family val="1"/>
        <charset val="204"/>
      </rPr>
      <t xml:space="preserve"> усвоения программы по каждому ребенку</t>
    </r>
  </si>
  <si>
    <t>Количество детей</t>
  </si>
  <si>
    <t>Проверка</t>
  </si>
  <si>
    <t>Итого:</t>
  </si>
  <si>
    <t>Количество дисциплин</t>
  </si>
  <si>
    <t>Может одеваться и раздеваться в определенной последовательности, снимать одежду, обувь (расстегивать пуговицы, застежки на липучках)</t>
  </si>
  <si>
    <t>НГ</t>
  </si>
  <si>
    <t>Количество баллов 
по каждому ребенку на начало года</t>
  </si>
  <si>
    <t>Начало года</t>
  </si>
  <si>
    <t xml:space="preserve">Воспитатели: </t>
  </si>
  <si>
    <t>Группа детского сада _________</t>
  </si>
  <si>
    <t>воспитанниками группы № ________ (первая младшая, от 2 до 3 лет)</t>
  </si>
  <si>
    <t>за ____ / ____ учебный год.</t>
  </si>
  <si>
    <t>воспитанниками группы № ____ (первая младшая, от 2 до 3 лет)</t>
  </si>
  <si>
    <t>воспитанниками группы № _______ (первая младшая, от 2 до 3 лет)</t>
  </si>
  <si>
    <t>за ___ / ____ учебный год.</t>
  </si>
  <si>
    <t xml:space="preserve"> за  -  уч/год</t>
  </si>
  <si>
    <t>воспитанниками группы № ________ ( первая младшая, от 2 до 3 лет)</t>
  </si>
  <si>
    <t>Волков Мирон</t>
  </si>
  <si>
    <t>Голуб Тимофей</t>
  </si>
  <si>
    <t>Голяткин Тамерлан</t>
  </si>
  <si>
    <t>Джаватхтанов Рамазан</t>
  </si>
  <si>
    <t>Евтухова Ева</t>
  </si>
  <si>
    <t>Загнойко Евгений</t>
  </si>
  <si>
    <t>Зносенко Константин</t>
  </si>
  <si>
    <t>Кокин Руслан</t>
  </si>
  <si>
    <t>Корягина Аглая</t>
  </si>
  <si>
    <t>Корягина Мирослава</t>
  </si>
  <si>
    <t>Ломакина Полина</t>
  </si>
  <si>
    <t>Попов Роман</t>
  </si>
  <si>
    <t>Стародубов Кирилл</t>
  </si>
  <si>
    <t>Тезиков Михаил</t>
  </si>
  <si>
    <t>Уклеева Анна</t>
  </si>
  <si>
    <t>Мартыненков Илья</t>
  </si>
  <si>
    <t>Мельничук Роман</t>
  </si>
  <si>
    <t>Поставит Марк</t>
  </si>
  <si>
    <t>Хайруллин Артур</t>
  </si>
  <si>
    <t>Бельба Татьяна</t>
  </si>
  <si>
    <t>Шемонаева Полина</t>
  </si>
  <si>
    <t>Амбульмамбеков Марк</t>
  </si>
  <si>
    <t>Харисова Агния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</si>
</sst>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 Tim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 Tim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2" fillId="2" borderId="0" applyNumberFormat="0" applyBorder="0" applyAlignment="0" applyProtection="0"/>
  </cellStyleXfs>
  <cellXfs count="284">
    <xf numFmtId="0" fontId="0" fillId="0" borderId="0" xfId="0"/>
    <xf numFmtId="0" fontId="13" fillId="0" borderId="2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10" fontId="22" fillId="0" borderId="35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0" fillId="0" borderId="0" xfId="0" applyFont="1"/>
    <xf numFmtId="0" fontId="20" fillId="0" borderId="0" xfId="0" applyFont="1" applyBorder="1"/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15" fillId="0" borderId="0" xfId="0" applyFont="1" applyProtection="1"/>
    <xf numFmtId="0" fontId="6" fillId="0" borderId="13" xfId="0" applyFont="1" applyBorder="1" applyAlignment="1" applyProtection="1">
      <alignment vertical="center" wrapText="1"/>
    </xf>
    <xf numFmtId="0" fontId="6" fillId="0" borderId="17" xfId="0" applyFont="1" applyBorder="1" applyAlignment="1" applyProtection="1">
      <alignment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</xf>
    <xf numFmtId="0" fontId="14" fillId="0" borderId="40" xfId="0" applyFont="1" applyBorder="1" applyAlignment="1" applyProtection="1">
      <alignment horizontal="center" vertical="center"/>
    </xf>
    <xf numFmtId="0" fontId="14" fillId="0" borderId="34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13" fillId="0" borderId="36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 wrapText="1"/>
    </xf>
    <xf numFmtId="0" fontId="15" fillId="0" borderId="0" xfId="0" applyFont="1" applyBorder="1" applyProtection="1"/>
    <xf numFmtId="0" fontId="8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14" fillId="0" borderId="2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/>
    </xf>
    <xf numFmtId="0" fontId="13" fillId="0" borderId="24" xfId="0" applyFont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vertical="center" wrapText="1"/>
    </xf>
    <xf numFmtId="0" fontId="2" fillId="0" borderId="26" xfId="0" applyFont="1" applyBorder="1" applyAlignment="1" applyProtection="1">
      <alignment vertical="center" wrapText="1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7" fillId="0" borderId="4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2" fillId="0" borderId="0" xfId="2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24" xfId="0" applyBorder="1" applyAlignment="1" applyProtection="1">
      <alignment horizontal="center" vertical="center"/>
    </xf>
    <xf numFmtId="10" fontId="0" fillId="0" borderId="0" xfId="0" applyNumberFormat="1" applyProtection="1"/>
    <xf numFmtId="0" fontId="1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9" fillId="0" borderId="0" xfId="0" applyFont="1" applyBorder="1" applyAlignment="1">
      <alignment vertical="center"/>
    </xf>
    <xf numFmtId="9" fontId="20" fillId="0" borderId="29" xfId="1" applyFont="1" applyBorder="1" applyAlignment="1">
      <alignment horizontal="center" vertical="center"/>
    </xf>
    <xf numFmtId="9" fontId="20" fillId="0" borderId="43" xfId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10" fontId="17" fillId="0" borderId="29" xfId="0" applyNumberFormat="1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8" fillId="0" borderId="50" xfId="0" applyFont="1" applyBorder="1" applyAlignment="1" applyProtection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10" fontId="22" fillId="0" borderId="24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9" fontId="20" fillId="0" borderId="29" xfId="1" applyFont="1" applyBorder="1" applyAlignment="1">
      <alignment horizontal="center" vertical="center"/>
    </xf>
    <xf numFmtId="0" fontId="14" fillId="0" borderId="36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31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6" fillId="0" borderId="35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1" fillId="0" borderId="46" xfId="0" applyFont="1" applyBorder="1" applyAlignment="1" applyProtection="1">
      <alignment horizontal="center" vertical="center" wrapText="1"/>
    </xf>
    <xf numFmtId="0" fontId="23" fillId="0" borderId="47" xfId="0" applyFont="1" applyBorder="1" applyAlignment="1" applyProtection="1">
      <alignment horizontal="center" vertical="center" wrapText="1"/>
    </xf>
    <xf numFmtId="0" fontId="23" fillId="0" borderId="35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 wrapText="1"/>
    </xf>
    <xf numFmtId="0" fontId="25" fillId="0" borderId="47" xfId="0" applyFont="1" applyBorder="1" applyAlignment="1" applyProtection="1">
      <alignment horizontal="center" vertical="center" wrapText="1"/>
    </xf>
    <xf numFmtId="0" fontId="25" fillId="0" borderId="35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9" fontId="20" fillId="0" borderId="29" xfId="1" applyFont="1" applyBorder="1" applyAlignment="1">
      <alignment horizontal="center" vertical="center"/>
    </xf>
    <xf numFmtId="9" fontId="20" fillId="0" borderId="43" xfId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4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/>
    </xf>
  </cellXfs>
  <cellStyles count="3">
    <cellStyle name="Нейтральный" xfId="2" builtinId="2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85909082600734"/>
          <c:y val="0.13054608967123277"/>
          <c:w val="0.76343320349727661"/>
          <c:h val="0.755995316707645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Диаграмма!$E$11</c:f>
              <c:strCache>
                <c:ptCount val="1"/>
                <c:pt idx="0">
                  <c:v>КГ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CA-4310-BCA2-E54309D06AC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CA-4310-BCA2-E54309D06AC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CA-4310-BCA2-E54309D06AC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CA-4310-BCA2-E54309D06AC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CA-4310-BCA2-E54309D06AC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CA-4310-BCA2-E54309D06AC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CA-4310-BCA2-E54309D06AC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CA-4310-BCA2-E54309D06AC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CA-4310-BCA2-E54309D06AC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CA-4310-BCA2-E54309D06AC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CA-4310-BCA2-E54309D06AC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CA-4310-BCA2-E54309D06A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CA-4310-BCA2-E54309D06AC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CA-4310-BCA2-E54309D06AC8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CA-4310-BCA2-E54309D06AC8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CA-4310-BCA2-E54309D06AC8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CA-4310-BCA2-E54309D06AC8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CA-4310-BCA2-E54309D06AC8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CA-4310-BCA2-E54309D06AC8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CA-4310-BCA2-E54309D06A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Диаграмма!$B$12:$C$36</c:f>
              <c:strCache>
                <c:ptCount val="25"/>
                <c:pt idx="0">
                  <c:v>0</c:v>
                </c:pt>
                <c:pt idx="1">
                  <c:v>0</c:v>
                </c:pt>
                <c:pt idx="2">
                  <c:v>Шемонаева Полина</c:v>
                </c:pt>
                <c:pt idx="3">
                  <c:v>Харисова Агния</c:v>
                </c:pt>
                <c:pt idx="4">
                  <c:v>Хайруллин Артур</c:v>
                </c:pt>
                <c:pt idx="5">
                  <c:v>Уклеева Анна</c:v>
                </c:pt>
                <c:pt idx="6">
                  <c:v>Тезиков Михаил</c:v>
                </c:pt>
                <c:pt idx="7">
                  <c:v>Стародубов Кирилл</c:v>
                </c:pt>
                <c:pt idx="8">
                  <c:v>Поставит Марк</c:v>
                </c:pt>
                <c:pt idx="9">
                  <c:v>Попов Роман</c:v>
                </c:pt>
                <c:pt idx="10">
                  <c:v>Мельничук Роман</c:v>
                </c:pt>
                <c:pt idx="11">
                  <c:v>Мартыненков Илья</c:v>
                </c:pt>
                <c:pt idx="12">
                  <c:v>Ломакина Полина</c:v>
                </c:pt>
                <c:pt idx="13">
                  <c:v>Корягина Мирослава</c:v>
                </c:pt>
                <c:pt idx="14">
                  <c:v>Корягина Аглая</c:v>
                </c:pt>
                <c:pt idx="15">
                  <c:v>Кокин Руслан</c:v>
                </c:pt>
                <c:pt idx="16">
                  <c:v>Зносенко Константин</c:v>
                </c:pt>
                <c:pt idx="17">
                  <c:v>Загнойко Евгений</c:v>
                </c:pt>
                <c:pt idx="18">
                  <c:v>Евтухова Ева</c:v>
                </c:pt>
                <c:pt idx="19">
                  <c:v>Джаватхтанов Рамазан</c:v>
                </c:pt>
                <c:pt idx="20">
                  <c:v>Голяткин Тамерлан</c:v>
                </c:pt>
                <c:pt idx="21">
                  <c:v>Голуб Тимофей</c:v>
                </c:pt>
                <c:pt idx="22">
                  <c:v>Волков Мирон</c:v>
                </c:pt>
                <c:pt idx="23">
                  <c:v>Бельба Татьяна</c:v>
                </c:pt>
                <c:pt idx="24">
                  <c:v>Амбульмамбеков Марк</c:v>
                </c:pt>
              </c:strCache>
            </c:strRef>
          </c:cat>
          <c:val>
            <c:numRef>
              <c:f>Диаграмма!$E$12:$E$36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0.11538461538461539</c:v>
                </c:pt>
                <c:pt idx="3">
                  <c:v>0.73076923076923073</c:v>
                </c:pt>
                <c:pt idx="4">
                  <c:v>0.57692307692307687</c:v>
                </c:pt>
                <c:pt idx="5">
                  <c:v>0.61538461538461542</c:v>
                </c:pt>
                <c:pt idx="6">
                  <c:v>0.57692307692307687</c:v>
                </c:pt>
                <c:pt idx="7">
                  <c:v>0.69230769230769229</c:v>
                </c:pt>
                <c:pt idx="8">
                  <c:v>0.57692307692307687</c:v>
                </c:pt>
                <c:pt idx="9">
                  <c:v>1</c:v>
                </c:pt>
                <c:pt idx="10">
                  <c:v>0</c:v>
                </c:pt>
                <c:pt idx="11">
                  <c:v>0.61538461538461542</c:v>
                </c:pt>
                <c:pt idx="12">
                  <c:v>1</c:v>
                </c:pt>
                <c:pt idx="13">
                  <c:v>0.88461538461538458</c:v>
                </c:pt>
                <c:pt idx="14">
                  <c:v>0.88461538461538458</c:v>
                </c:pt>
                <c:pt idx="15">
                  <c:v>0.65384615384615385</c:v>
                </c:pt>
                <c:pt idx="16">
                  <c:v>0.76923076923076927</c:v>
                </c:pt>
                <c:pt idx="17">
                  <c:v>0.69230769230769229</c:v>
                </c:pt>
                <c:pt idx="18">
                  <c:v>0.96153846153846156</c:v>
                </c:pt>
                <c:pt idx="19">
                  <c:v>0.84615384615384615</c:v>
                </c:pt>
                <c:pt idx="20">
                  <c:v>0.65384615384615385</c:v>
                </c:pt>
                <c:pt idx="21">
                  <c:v>0.73076923076923073</c:v>
                </c:pt>
                <c:pt idx="22">
                  <c:v>0.76923076923076927</c:v>
                </c:pt>
                <c:pt idx="23">
                  <c:v>0.96153846153846156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4CA-4310-BCA2-E54309D06AC8}"/>
            </c:ext>
          </c:extLst>
        </c:ser>
        <c:ser>
          <c:idx val="1"/>
          <c:order val="1"/>
          <c:tx>
            <c:strRef>
              <c:f>Диаграмма!$D$11</c:f>
              <c:strCache>
                <c:ptCount val="1"/>
                <c:pt idx="0">
                  <c:v>НГ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CA-4310-BCA2-E54309D06AC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CA-4310-BCA2-E54309D06AC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CA-4310-BCA2-E54309D06AC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CA-4310-BCA2-E54309D06AC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CA-4310-BCA2-E54309D06AC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CA-4310-BCA2-E54309D06AC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4CA-4310-BCA2-E54309D06AC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4CA-4310-BCA2-E54309D06AC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4CA-4310-BCA2-E54309D06AC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4CA-4310-BCA2-E54309D06AC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4CA-4310-BCA2-E54309D06AC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4CA-4310-BCA2-E54309D06A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4CA-4310-BCA2-E54309D06AC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CA-4310-BCA2-E54309D06AC8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4CA-4310-BCA2-E54309D06AC8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CA-4310-BCA2-E54309D06AC8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4CA-4310-BCA2-E54309D06AC8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4CA-4310-BCA2-E54309D06AC8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4CA-4310-BCA2-E54309D06AC8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4CA-4310-BCA2-E54309D06A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Диаграмма!$B$12:$C$36</c:f>
              <c:strCache>
                <c:ptCount val="25"/>
                <c:pt idx="0">
                  <c:v>0</c:v>
                </c:pt>
                <c:pt idx="1">
                  <c:v>0</c:v>
                </c:pt>
                <c:pt idx="2">
                  <c:v>Шемонаева Полина</c:v>
                </c:pt>
                <c:pt idx="3">
                  <c:v>Харисова Агния</c:v>
                </c:pt>
                <c:pt idx="4">
                  <c:v>Хайруллин Артур</c:v>
                </c:pt>
                <c:pt idx="5">
                  <c:v>Уклеева Анна</c:v>
                </c:pt>
                <c:pt idx="6">
                  <c:v>Тезиков Михаил</c:v>
                </c:pt>
                <c:pt idx="7">
                  <c:v>Стародубов Кирилл</c:v>
                </c:pt>
                <c:pt idx="8">
                  <c:v>Поставит Марк</c:v>
                </c:pt>
                <c:pt idx="9">
                  <c:v>Попов Роман</c:v>
                </c:pt>
                <c:pt idx="10">
                  <c:v>Мельничук Роман</c:v>
                </c:pt>
                <c:pt idx="11">
                  <c:v>Мартыненков Илья</c:v>
                </c:pt>
                <c:pt idx="12">
                  <c:v>Ломакина Полина</c:v>
                </c:pt>
                <c:pt idx="13">
                  <c:v>Корягина Мирослава</c:v>
                </c:pt>
                <c:pt idx="14">
                  <c:v>Корягина Аглая</c:v>
                </c:pt>
                <c:pt idx="15">
                  <c:v>Кокин Руслан</c:v>
                </c:pt>
                <c:pt idx="16">
                  <c:v>Зносенко Константин</c:v>
                </c:pt>
                <c:pt idx="17">
                  <c:v>Загнойко Евгений</c:v>
                </c:pt>
                <c:pt idx="18">
                  <c:v>Евтухова Ева</c:v>
                </c:pt>
                <c:pt idx="19">
                  <c:v>Джаватхтанов Рамазан</c:v>
                </c:pt>
                <c:pt idx="20">
                  <c:v>Голяткин Тамерлан</c:v>
                </c:pt>
                <c:pt idx="21">
                  <c:v>Голуб Тимофей</c:v>
                </c:pt>
                <c:pt idx="22">
                  <c:v>Волков Мирон</c:v>
                </c:pt>
                <c:pt idx="23">
                  <c:v>Бельба Татьяна</c:v>
                </c:pt>
                <c:pt idx="24">
                  <c:v>Амбульмамбеков Марк</c:v>
                </c:pt>
              </c:strCache>
            </c:strRef>
          </c:cat>
          <c:val>
            <c:numRef>
              <c:f>Диаграмма!$D$12:$D$36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3.8461538461538464E-2</c:v>
                </c:pt>
                <c:pt idx="8">
                  <c:v>7.6923076923076927E-2</c:v>
                </c:pt>
                <c:pt idx="9">
                  <c:v>0.23076923076923078</c:v>
                </c:pt>
                <c:pt idx="10">
                  <c:v>0</c:v>
                </c:pt>
                <c:pt idx="11">
                  <c:v>0</c:v>
                </c:pt>
                <c:pt idx="12">
                  <c:v>0.19230769230769232</c:v>
                </c:pt>
                <c:pt idx="13">
                  <c:v>0.11538461538461539</c:v>
                </c:pt>
                <c:pt idx="14">
                  <c:v>0.11538461538461539</c:v>
                </c:pt>
                <c:pt idx="15">
                  <c:v>0</c:v>
                </c:pt>
                <c:pt idx="16">
                  <c:v>0</c:v>
                </c:pt>
                <c:pt idx="17">
                  <c:v>3.8461538461538464E-2</c:v>
                </c:pt>
                <c:pt idx="18">
                  <c:v>0.23076923076923078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0.19230769230769232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4CA-4310-BCA2-E54309D06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78711152"/>
        <c:axId val="-978708976"/>
      </c:barChart>
      <c:catAx>
        <c:axId val="-978711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978708976"/>
        <c:crosses val="autoZero"/>
        <c:auto val="1"/>
        <c:lblAlgn val="l"/>
        <c:lblOffset val="100"/>
        <c:noMultiLvlLbl val="0"/>
      </c:catAx>
      <c:valAx>
        <c:axId val="-978708976"/>
        <c:scaling>
          <c:orientation val="minMax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-97871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976513270506293"/>
          <c:y val="0.91304388472413722"/>
          <c:w val="6.5347830509144986E-2"/>
          <c:h val="7.1965840409960208E-2"/>
        </c:manualLayout>
      </c:layout>
      <c:overlay val="0"/>
    </c:legend>
    <c:plotVisOnly val="1"/>
    <c:dispBlanksAs val="gap"/>
    <c:showDLblsOverMax val="0"/>
  </c:chart>
  <c:printSettings>
    <c:headerFooter/>
    <c:pageMargins b="0.74803149606299346" l="0.70866141732283616" r="0.70866141732283616" t="0.74803149606299346" header="0.31496062992126111" footer="0.31496062992126111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8567187298309327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7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Графики!$J$54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36D-4AB8-B0FC-3F68274A8E8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236D-4AB8-B0FC-3F68274A8E8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236D-4AB8-B0FC-3F68274A8E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Графики!$L$55:$L$57</c:f>
              <c:numCache>
                <c:formatCode>0%</c:formatCode>
                <c:ptCount val="3"/>
                <c:pt idx="0">
                  <c:v>0.7</c:v>
                </c:pt>
                <c:pt idx="1">
                  <c:v>0.3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D-4AB8-B0FC-3F68274A8E85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36D-4AB8-B0FC-3F68274A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191"/>
          <c:w val="0.11895392593998062"/>
          <c:h val="0.35807749278865086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1948473546069902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92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Графики!$N$54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E32-4A84-A5CA-870C1A309B1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E32-4A84-A5CA-870C1A309B1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DE32-4A84-A5CA-870C1A309B1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Графики!$P$55:$P$57</c:f>
              <c:numCache>
                <c:formatCode>0%</c:formatCode>
                <c:ptCount val="3"/>
                <c:pt idx="0">
                  <c:v>0</c:v>
                </c:pt>
                <c:pt idx="1">
                  <c:v>0.5714285714285714</c:v>
                </c:pt>
                <c:pt idx="2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32-4A84-A5CA-870C1A309B1B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DE32-4A84-A5CA-870C1A309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13"/>
          <c:w val="0.11895392593998062"/>
          <c:h val="0.35807749278865098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9004345768254536"/>
          <c:y val="4.39560439560440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92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Графики!$J$67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B61-4BF6-A9BF-0EB633BC7E4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AB61-4BF6-A9BF-0EB633BC7E4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AB61-4BF6-A9BF-0EB633BC7E4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Графики!$L$68:$L$70</c:f>
              <c:numCache>
                <c:formatCode>0%</c:formatCode>
                <c:ptCount val="3"/>
                <c:pt idx="0">
                  <c:v>0.7</c:v>
                </c:pt>
                <c:pt idx="1">
                  <c:v>0.3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61-4BF6-A9BF-0EB633BC7E43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AB61-4BF6-A9BF-0EB633BC7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13"/>
          <c:w val="0.11895392593998062"/>
          <c:h val="0.35807749278865098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7211631440806761"/>
          <c:y val="2.93040293040293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15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Графики!$N$67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7B3-4027-BAF7-39ECB43580CA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57B3-4027-BAF7-39ECB43580C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57B3-4027-BAF7-39ECB43580C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Графики!$P$68:$P$70</c:f>
              <c:numCache>
                <c:formatCode>0%</c:formatCode>
                <c:ptCount val="3"/>
                <c:pt idx="0">
                  <c:v>0</c:v>
                </c:pt>
                <c:pt idx="1">
                  <c:v>0.33333333333333331</c:v>
                </c:pt>
                <c:pt idx="2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B3-4027-BAF7-39ECB43580CA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57B3-4027-BAF7-39ECB4358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41"/>
          <c:w val="0.11895392593998062"/>
          <c:h val="0.3580774927886511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9004345768254536"/>
          <c:y val="4.41988950276243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15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Графики!$J$80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2E5-44FC-8C58-55765401ABB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72E5-44FC-8C58-55765401ABB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2E5-44FC-8C58-55765401ABB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Графики!$L$81:$L$83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E5-44FC-8C58-55765401ABB8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72E5-44FC-8C58-55765401A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41"/>
          <c:w val="0.11895392593998062"/>
          <c:h val="0.3580774927886511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6334438458350806"/>
          <c:y val="4.41988950276243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48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Графики!$N$80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0F0-480F-8558-674643DE04B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10F0-480F-8558-674643DE04B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10F0-480F-8558-674643DE04B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Графики!$P$81:$P$83</c:f>
              <c:numCache>
                <c:formatCode>0%</c:formatCode>
                <c:ptCount val="3"/>
                <c:pt idx="0">
                  <c:v>4.7619047619047616E-2</c:v>
                </c:pt>
                <c:pt idx="1">
                  <c:v>9.5238095238095233E-2</c:v>
                </c:pt>
                <c:pt idx="2">
                  <c:v>0.8571428571428571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F0-480F-8558-674643DE04B6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0F0-480F-8558-674643DE0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63"/>
          <c:w val="0.11895392593998062"/>
          <c:h val="0.35807749278865136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9004345768254536"/>
          <c:y val="4.41988950276243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48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Графики!$J$93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790-4808-AD39-72699690F88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5790-4808-AD39-72699690F88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5790-4808-AD39-72699690F88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Графики!$L$94:$L$96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90-4808-AD39-72699690F881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5790-4808-AD39-72699690F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63"/>
          <c:w val="0.11895392593998062"/>
          <c:h val="0.35807749278865136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580052493438365"/>
          <c:y val="4.41988950276243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81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Графики!$N$93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0AE-4E16-A45C-70C14645434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B0AE-4E16-A45C-70C14645434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B0AE-4E16-A45C-70C1464543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Графики!$P$94:$P$96</c:f>
              <c:numCache>
                <c:formatCode>0%</c:formatCode>
                <c:ptCount val="3"/>
                <c:pt idx="0">
                  <c:v>0</c:v>
                </c:pt>
                <c:pt idx="1">
                  <c:v>0.2857142857142857</c:v>
                </c:pt>
                <c:pt idx="2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AE-4E16-A45C-70C146454348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B0AE-4E16-A45C-70C14645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91"/>
          <c:w val="0.11895392593998062"/>
          <c:h val="0.35807749278865147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8119013811798117"/>
          <c:y val="4.1450777202072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581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Графики!$J$106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BDD-4B97-AC5E-ED9041CD2AA0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1BDD-4B97-AC5E-ED9041CD2AA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1BDD-4B97-AC5E-ED9041CD2A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Графики!$L$107:$L$109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D-4B97-AC5E-ED9041CD2AA0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BDD-4B97-AC5E-ED9041CD2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291"/>
          <c:w val="0.11895392593998062"/>
          <c:h val="0.35807749278865147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8966017405719025"/>
          <c:y val="4.1450777202072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03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Графики!$N$106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CE3-4ED3-AD46-33B28155641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3CE3-4ED3-AD46-33B28155641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3CE3-4ED3-AD46-33B28155641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Графики!$P$107:$P$109</c:f>
              <c:numCache>
                <c:formatCode>0%</c:formatCode>
                <c:ptCount val="3"/>
                <c:pt idx="0">
                  <c:v>4.7619047619047616E-2</c:v>
                </c:pt>
                <c:pt idx="1">
                  <c:v>0.61904761904761907</c:v>
                </c:pt>
                <c:pt idx="2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3-4ED3-AD46-33B281556419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3CE3-4ED3-AD46-33B281556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13"/>
          <c:w val="0.11895392593998062"/>
          <c:h val="0.3580774927886516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7638225549675168"/>
          <c:y val="1.9801980198019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381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Графики!$J$3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7B0-4314-89F9-661E345AFD7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7B0-4314-89F9-661E345AFD7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07B0-4314-89F9-661E345AFD7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Графики!$L$4:$L$6</c:f>
              <c:numCache>
                <c:formatCode>0%</c:formatCode>
                <c:ptCount val="3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B0-4314-89F9-661E345AFD75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07B0-4314-89F9-661E345A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113"/>
          <c:w val="0.12948427348220876"/>
          <c:h val="0.35807749278865036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8567187298309327"/>
          <c:y val="5.36013400335007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03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Графики!$J$119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E5D-4459-83C8-3DF7A2BB34B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6E5D-4459-83C8-3DF7A2BB34B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6E5D-4459-83C8-3DF7A2BB34B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Графики!$L$120:$L$122</c:f>
              <c:numCache>
                <c:formatCode>0%</c:formatCode>
                <c:ptCount val="3"/>
                <c:pt idx="0">
                  <c:v>0.7</c:v>
                </c:pt>
                <c:pt idx="1">
                  <c:v>0.3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5D-4459-83C8-3DF7A2BB34B4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6E5D-4459-83C8-3DF7A2BB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13"/>
          <c:w val="0.11895392593998062"/>
          <c:h val="0.3580774927886516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6334438458350806"/>
          <c:y val="4.66666666666666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26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Графики!$N$119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084-4A96-B204-A276B1E2E98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1084-4A96-B204-A276B1E2E98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1084-4A96-B204-A276B1E2E98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Графики!$P$120:$P$122</c:f>
              <c:numCache>
                <c:formatCode>0%</c:formatCode>
                <c:ptCount val="3"/>
                <c:pt idx="0">
                  <c:v>4.7619047619047616E-2</c:v>
                </c:pt>
                <c:pt idx="1">
                  <c:v>0.61904761904761907</c:v>
                </c:pt>
                <c:pt idx="2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84-4A96-B204-A276B1E2E981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084-4A96-B204-A276B1E2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46"/>
          <c:w val="0.11895392593998062"/>
          <c:h val="0.35807749278865186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9441504238199734"/>
          <c:y val="6.06060606060606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26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Графики!$J$132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8E2E-40D1-BF5C-A9881D5B401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8E2E-40D1-BF5C-A9881D5B401B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8E2E-40D1-BF5C-A9881D5B401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Графики!$L$133:$L$135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2E-40D1-BF5C-A9881D5B401B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8E2E-40D1-BF5C-A9881D5B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46"/>
          <c:w val="0.11895392593998062"/>
          <c:h val="0.35807749278865186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6334438458350806"/>
          <c:y val="6.06060606060606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7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Графики!$N$132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9AB-45E5-A332-6B7A90140ED0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39AB-45E5-A332-6B7A90140ED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39AB-45E5-A332-6B7A90140ED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Графики!$P$133:$P$135</c:f>
              <c:numCache>
                <c:formatCode>0%</c:formatCode>
                <c:ptCount val="3"/>
                <c:pt idx="0">
                  <c:v>0</c:v>
                </c:pt>
                <c:pt idx="1">
                  <c:v>0.52380952380952384</c:v>
                </c:pt>
                <c:pt idx="2">
                  <c:v>0.47619047619047616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AB-45E5-A332-6B7A90140ED0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39AB-45E5-A332-6B7A90140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68"/>
          <c:w val="0.11895392593998062"/>
          <c:h val="0.35807749278865197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9004345768254536"/>
          <c:y val="5.49828178694159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7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Графики!$J$145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5F1-48B3-98EC-5AF00627FE89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E5F1-48B3-98EC-5AF00627FE89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E5F1-48B3-98EC-5AF00627FE8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Графики!$L$146:$L$148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F1-48B3-98EC-5AF00627FE89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5F1-48B3-98EC-5AF00627F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68"/>
          <c:w val="0.11895392593998062"/>
          <c:h val="0.35807749278865197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370285951098231"/>
          <c:y val="5.49828178694159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92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Графики!$N$145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23C-4896-849E-C7CD7D6C2C48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23C-4896-849E-C7CD7D6C2C4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023C-4896-849E-C7CD7D6C2C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Графики!$P$146:$P$148</c:f>
              <c:numCache>
                <c:formatCode>0%</c:formatCode>
                <c:ptCount val="3"/>
                <c:pt idx="0">
                  <c:v>4.7619047619047616E-2</c:v>
                </c:pt>
                <c:pt idx="1">
                  <c:v>0.38095238095238093</c:v>
                </c:pt>
                <c:pt idx="2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C-4896-849E-C7CD7D6C2C48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023C-4896-849E-C7CD7D6C2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96"/>
          <c:w val="0.11895392593998062"/>
          <c:h val="0.3580774927886521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9004345768254536"/>
          <c:y val="5.28052805280528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692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Графики!$J$158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855-4172-A5E5-623CB896F87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2855-4172-A5E5-623CB896F87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2855-4172-A5E5-623CB896F87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Графики!$L$159:$L$161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55-4172-A5E5-623CB896F872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855-4172-A5E5-623CB896F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396"/>
          <c:w val="0.11895392593998062"/>
          <c:h val="0.3580774927886521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765022793203481"/>
          <c:y val="5.28052805280528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715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Графики!$N$158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57E-4DB8-B186-488E9491C8C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F57E-4DB8-B186-488E9491C8C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F57E-4DB8-B186-488E9491C8C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Графики!$P$159:$P$161</c:f>
              <c:numCache>
                <c:formatCode>0%</c:formatCode>
                <c:ptCount val="3"/>
                <c:pt idx="0">
                  <c:v>4.7619047619047616E-2</c:v>
                </c:pt>
                <c:pt idx="1">
                  <c:v>0.23809523809523808</c:v>
                </c:pt>
                <c:pt idx="2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7E-4DB8-B186-488E9491C8CC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57E-4DB8-B186-488E9491C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418"/>
          <c:w val="0.11895392593998062"/>
          <c:h val="0.35807749278865236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9755491089929544"/>
          <c:y val="1.9801980198019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04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Графики!$N$3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F74-4F9C-A75F-39153F4147A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6F74-4F9C-A75F-39153F4147A5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6F74-4F9C-A75F-39153F4147A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Графики!$P$4:$P$6</c:f>
              <c:numCache>
                <c:formatCode>0%</c:formatCode>
                <c:ptCount val="3"/>
                <c:pt idx="0">
                  <c:v>4.7619047619047616E-2</c:v>
                </c:pt>
                <c:pt idx="1">
                  <c:v>0.42857142857142855</c:v>
                </c:pt>
                <c:pt idx="2">
                  <c:v>0.52380952380952384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74-4F9C-A75F-39153F4147A5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6F74-4F9C-A75F-39153F414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141"/>
          <c:w val="0.11895392593998062"/>
          <c:h val="0.35807749278865048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512542489565853"/>
          <c:y val="2.64026402640264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04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Графики!$J$16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71F-42EA-B789-9C6CEA42408C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371F-42EA-B789-9C6CEA42408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371F-42EA-B789-9C6CEA42408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Графики!$L$17:$L$19</c:f>
              <c:numCache>
                <c:formatCode>0%</c:formatCode>
                <c:ptCount val="3"/>
                <c:pt idx="0">
                  <c:v>0.85</c:v>
                </c:pt>
                <c:pt idx="1">
                  <c:v>0.15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1F-42EA-B789-9C6CEA42408C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371F-42EA-B789-9C6CEA424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141"/>
          <c:w val="0.11895392593998062"/>
          <c:h val="0.35807749278865048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3187969536594943"/>
          <c:y val="1.9801980198019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04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Графики!$N$16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AE6-4549-925B-F415EAD7DDC2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AE6-4549-925B-F415EAD7DDC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0AE6-4549-925B-F415EAD7DDC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Графики!$P$17:$P$19</c:f>
              <c:numCache>
                <c:formatCode>0%</c:formatCode>
                <c:ptCount val="3"/>
                <c:pt idx="0">
                  <c:v>4.7619047619047616E-2</c:v>
                </c:pt>
                <c:pt idx="1">
                  <c:v>0.7142857142857143</c:v>
                </c:pt>
                <c:pt idx="2">
                  <c:v>0.23809523809523808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6-4549-925B-F415EAD7DDC2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0AE6-4549-925B-F415EAD7D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141"/>
          <c:w val="0.11895392593998062"/>
          <c:h val="0.35807749278865048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06991953874631"/>
          <c:y val="3.3003300330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04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Графики!$J$28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B01-479B-9B2D-CE9FFBE9B36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4B01-479B-9B2D-CE9FFBE9B36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4B01-479B-9B2D-CE9FFBE9B36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Графики!$L$29:$L$31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01-479B-9B2D-CE9FFBE9B361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4B01-479B-9B2D-CE9FFBE9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141"/>
          <c:w val="0.11895392593998062"/>
          <c:h val="0.35807749278865048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6334438458350806"/>
          <c:y val="3.96039603960396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26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Графики!$N$28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806-4CCB-AA5E-5F62A735930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7806-4CCB-AA5E-5F62A735930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7806-4CCB-AA5E-5F62A735930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Графики!$P$29:$P$31</c:f>
              <c:numCache>
                <c:formatCode>0%</c:formatCode>
                <c:ptCount val="3"/>
                <c:pt idx="0">
                  <c:v>4.7619047619047616E-2</c:v>
                </c:pt>
                <c:pt idx="1">
                  <c:v>0.7142857142857143</c:v>
                </c:pt>
                <c:pt idx="2">
                  <c:v>0.23809523809523808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06-4CCB-AA5E-5F62A7359301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7806-4CCB-AA5E-5F62A735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163"/>
          <c:w val="0.11895392593998062"/>
          <c:h val="0.3580774927886506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944236478636717"/>
          <c:y val="4.32432432432432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26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Графики!$J$41</c:f>
              <c:strCache>
                <c:ptCount val="1"/>
                <c:pt idx="0">
                  <c:v>НГ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410-444C-8B46-7C00D711BF73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E410-444C-8B46-7C00D711BF7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E410-444C-8B46-7C00D711BF7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Графики!$L$42:$L$44</c:f>
              <c:numCache>
                <c:formatCode>0%</c:formatCode>
                <c:ptCount val="3"/>
                <c:pt idx="0">
                  <c:v>0.9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10-444C-8B46-7C00D711BF73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410-444C-8B46-7C00D711B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163"/>
          <c:w val="0.11895392593998062"/>
          <c:h val="0.35807749278865064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2387070037297974"/>
          <c:y val="4.3243267783651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27970148309774"/>
          <c:y val="5.5899274966866933E-2"/>
          <c:w val="0.5583584732631347"/>
          <c:h val="0.91769808476910764"/>
        </c:manualLayout>
      </c:layout>
      <c:pieChart>
        <c:varyColors val="1"/>
        <c:ser>
          <c:idx val="0"/>
          <c:order val="0"/>
          <c:tx>
            <c:strRef>
              <c:f>Графики!$N$41</c:f>
              <c:strCache>
                <c:ptCount val="1"/>
                <c:pt idx="0">
                  <c:v>КГ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F67-4041-B33E-69F311E495C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F67-4041-B33E-69F311E495C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9F67-4041-B33E-69F311E495C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Графики!$P$42:$P$44</c:f>
              <c:numCache>
                <c:formatCode>0%</c:formatCode>
                <c:ptCount val="3"/>
                <c:pt idx="0">
                  <c:v>4.7619047619047616E-2</c:v>
                </c:pt>
                <c:pt idx="1">
                  <c:v>0.5714285714285714</c:v>
                </c:pt>
                <c:pt idx="2">
                  <c:v>0.38095238095238093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67-4041-B33E-69F311E495CD}"/>
            </c:ext>
          </c:extLst>
        </c:ser>
        <c:ser>
          <c:idx val="1"/>
          <c:order val="1"/>
          <c:cat>
            <c:numRef>
              <c:f>Графики!$J$4:$J$6</c:f>
              <c:numCache>
                <c:formatCode>General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1</c:v>
                </c:pt>
              </c:numCache>
            </c:numRef>
          </c:cat>
          <c:val>
            <c:numRef>
              <c:f>Графики!$M$4:$M$6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9F67-4041-B33E-69F311E49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269266040540165"/>
          <c:y val="0.32096099373717191"/>
          <c:w val="0.11895392593998062"/>
          <c:h val="0.35807749278865086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63767</xdr:rowOff>
    </xdr:from>
    <xdr:to>
      <xdr:col>12</xdr:col>
      <xdr:colOff>361950</xdr:colOff>
      <xdr:row>69</xdr:row>
      <xdr:rowOff>88107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0.20281</cdr:x>
      <cdr:y>0.02646</cdr:y>
    </cdr:from>
    <cdr:to>
      <cdr:x>0.77535</cdr:x>
      <cdr:y>0.10601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1719791" y="198162"/>
          <a:ext cx="4855103" cy="59558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ctr"/>
          <a:r>
            <a:rPr lang="ru-RU" sz="1600">
              <a:latin typeface="Times New Roman" pitchFamily="18" charset="0"/>
              <a:cs typeface="Times New Roman" pitchFamily="18" charset="0"/>
            </a:rPr>
            <a:t>Мониторинг усвоения программы в первой младшей</a:t>
          </a:r>
          <a:r>
            <a:rPr lang="ru-RU" sz="1600" baseline="0">
              <a:latin typeface="Times New Roman" pitchFamily="18" charset="0"/>
              <a:cs typeface="Times New Roman" pitchFamily="18" charset="0"/>
            </a:rPr>
            <a:t> группе </a:t>
          </a:r>
          <a:r>
            <a:rPr lang="ru-RU" sz="1600">
              <a:latin typeface="Times New Roman" pitchFamily="18" charset="0"/>
              <a:cs typeface="Times New Roman" pitchFamily="18" charset="0"/>
            </a:rPr>
            <a:t>№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4</xdr:col>
      <xdr:colOff>9526</xdr:colOff>
      <xdr:row>12</xdr:row>
      <xdr:rowOff>19050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</xdr:row>
      <xdr:rowOff>0</xdr:rowOff>
    </xdr:from>
    <xdr:to>
      <xdr:col>7</xdr:col>
      <xdr:colOff>1276350</xdr:colOff>
      <xdr:row>12</xdr:row>
      <xdr:rowOff>19050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4</xdr:col>
      <xdr:colOff>9525</xdr:colOff>
      <xdr:row>24</xdr:row>
      <xdr:rowOff>19050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8</xdr:col>
      <xdr:colOff>9525</xdr:colOff>
      <xdr:row>24</xdr:row>
      <xdr:rowOff>19050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27</xdr:row>
      <xdr:rowOff>0</xdr:rowOff>
    </xdr:from>
    <xdr:to>
      <xdr:col>4</xdr:col>
      <xdr:colOff>9526</xdr:colOff>
      <xdr:row>37</xdr:row>
      <xdr:rowOff>19050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27</xdr:row>
      <xdr:rowOff>0</xdr:rowOff>
    </xdr:from>
    <xdr:to>
      <xdr:col>7</xdr:col>
      <xdr:colOff>1276350</xdr:colOff>
      <xdr:row>37</xdr:row>
      <xdr:rowOff>19050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40</xdr:row>
      <xdr:rowOff>0</xdr:rowOff>
    </xdr:from>
    <xdr:to>
      <xdr:col>4</xdr:col>
      <xdr:colOff>9526</xdr:colOff>
      <xdr:row>49</xdr:row>
      <xdr:rowOff>152400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40</xdr:row>
      <xdr:rowOff>1</xdr:rowOff>
    </xdr:from>
    <xdr:to>
      <xdr:col>8</xdr:col>
      <xdr:colOff>0</xdr:colOff>
      <xdr:row>49</xdr:row>
      <xdr:rowOff>152400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53</xdr:row>
      <xdr:rowOff>0</xdr:rowOff>
    </xdr:from>
    <xdr:to>
      <xdr:col>4</xdr:col>
      <xdr:colOff>9526</xdr:colOff>
      <xdr:row>63</xdr:row>
      <xdr:rowOff>19050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53</xdr:row>
      <xdr:rowOff>0</xdr:rowOff>
    </xdr:from>
    <xdr:to>
      <xdr:col>7</xdr:col>
      <xdr:colOff>1276350</xdr:colOff>
      <xdr:row>63</xdr:row>
      <xdr:rowOff>19050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</xdr:colOff>
      <xdr:row>66</xdr:row>
      <xdr:rowOff>1</xdr:rowOff>
    </xdr:from>
    <xdr:to>
      <xdr:col>4</xdr:col>
      <xdr:colOff>9526</xdr:colOff>
      <xdr:row>75</xdr:row>
      <xdr:rowOff>123826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66</xdr:row>
      <xdr:rowOff>1</xdr:rowOff>
    </xdr:from>
    <xdr:to>
      <xdr:col>8</xdr:col>
      <xdr:colOff>0</xdr:colOff>
      <xdr:row>75</xdr:row>
      <xdr:rowOff>123826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79</xdr:row>
      <xdr:rowOff>0</xdr:rowOff>
    </xdr:from>
    <xdr:to>
      <xdr:col>4</xdr:col>
      <xdr:colOff>9526</xdr:colOff>
      <xdr:row>88</xdr:row>
      <xdr:rowOff>161925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79</xdr:row>
      <xdr:rowOff>0</xdr:rowOff>
    </xdr:from>
    <xdr:to>
      <xdr:col>8</xdr:col>
      <xdr:colOff>0</xdr:colOff>
      <xdr:row>88</xdr:row>
      <xdr:rowOff>161925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</xdr:colOff>
      <xdr:row>92</xdr:row>
      <xdr:rowOff>0</xdr:rowOff>
    </xdr:from>
    <xdr:to>
      <xdr:col>4</xdr:col>
      <xdr:colOff>9526</xdr:colOff>
      <xdr:row>101</xdr:row>
      <xdr:rowOff>152400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92</xdr:row>
      <xdr:rowOff>0</xdr:rowOff>
    </xdr:from>
    <xdr:to>
      <xdr:col>8</xdr:col>
      <xdr:colOff>0</xdr:colOff>
      <xdr:row>101</xdr:row>
      <xdr:rowOff>152400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</xdr:colOff>
      <xdr:row>105</xdr:row>
      <xdr:rowOff>0</xdr:rowOff>
    </xdr:from>
    <xdr:to>
      <xdr:col>4</xdr:col>
      <xdr:colOff>9526</xdr:colOff>
      <xdr:row>114</xdr:row>
      <xdr:rowOff>171450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105</xdr:row>
      <xdr:rowOff>0</xdr:rowOff>
    </xdr:from>
    <xdr:to>
      <xdr:col>8</xdr:col>
      <xdr:colOff>0</xdr:colOff>
      <xdr:row>114</xdr:row>
      <xdr:rowOff>171450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</xdr:colOff>
      <xdr:row>118</xdr:row>
      <xdr:rowOff>0</xdr:rowOff>
    </xdr:from>
    <xdr:to>
      <xdr:col>4</xdr:col>
      <xdr:colOff>9526</xdr:colOff>
      <xdr:row>127</xdr:row>
      <xdr:rowOff>180975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118</xdr:row>
      <xdr:rowOff>0</xdr:rowOff>
    </xdr:from>
    <xdr:to>
      <xdr:col>8</xdr:col>
      <xdr:colOff>0</xdr:colOff>
      <xdr:row>128</xdr:row>
      <xdr:rowOff>0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</xdr:colOff>
      <xdr:row>131</xdr:row>
      <xdr:rowOff>0</xdr:rowOff>
    </xdr:from>
    <xdr:to>
      <xdr:col>4</xdr:col>
      <xdr:colOff>9526</xdr:colOff>
      <xdr:row>140</xdr:row>
      <xdr:rowOff>171450</xdr:rowOff>
    </xdr:to>
    <xdr:graphicFrame macro="">
      <xdr:nvGraphicFramePr>
        <xdr:cNvPr id="34" name="Диаграмма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131</xdr:row>
      <xdr:rowOff>0</xdr:rowOff>
    </xdr:from>
    <xdr:to>
      <xdr:col>8</xdr:col>
      <xdr:colOff>0</xdr:colOff>
      <xdr:row>140</xdr:row>
      <xdr:rowOff>171450</xdr:rowOff>
    </xdr:to>
    <xdr:graphicFrame macro="">
      <xdr:nvGraphicFramePr>
        <xdr:cNvPr id="35" name="Диаграмма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</xdr:colOff>
      <xdr:row>144</xdr:row>
      <xdr:rowOff>0</xdr:rowOff>
    </xdr:from>
    <xdr:to>
      <xdr:col>4</xdr:col>
      <xdr:colOff>9526</xdr:colOff>
      <xdr:row>153</xdr:row>
      <xdr:rowOff>85725</xdr:rowOff>
    </xdr:to>
    <xdr:graphicFrame macro="">
      <xdr:nvGraphicFramePr>
        <xdr:cNvPr id="36" name="Диаграмма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144</xdr:row>
      <xdr:rowOff>0</xdr:rowOff>
    </xdr:from>
    <xdr:to>
      <xdr:col>8</xdr:col>
      <xdr:colOff>0</xdr:colOff>
      <xdr:row>153</xdr:row>
      <xdr:rowOff>85725</xdr:rowOff>
    </xdr:to>
    <xdr:graphicFrame macro="">
      <xdr:nvGraphicFramePr>
        <xdr:cNvPr id="37" name="Диаграмма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</xdr:colOff>
      <xdr:row>157</xdr:row>
      <xdr:rowOff>0</xdr:rowOff>
    </xdr:from>
    <xdr:to>
      <xdr:col>4</xdr:col>
      <xdr:colOff>9526</xdr:colOff>
      <xdr:row>167</xdr:row>
      <xdr:rowOff>19050</xdr:rowOff>
    </xdr:to>
    <xdr:graphicFrame macro="">
      <xdr:nvGraphicFramePr>
        <xdr:cNvPr id="38" name="Диаграмма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157</xdr:row>
      <xdr:rowOff>0</xdr:rowOff>
    </xdr:from>
    <xdr:to>
      <xdr:col>7</xdr:col>
      <xdr:colOff>1276350</xdr:colOff>
      <xdr:row>167</xdr:row>
      <xdr:rowOff>19050</xdr:rowOff>
    </xdr:to>
    <xdr:graphicFrame macro="">
      <xdr:nvGraphicFramePr>
        <xdr:cNvPr id="39" name="Диаграмма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"/>
  <sheetViews>
    <sheetView topLeftCell="A10" zoomScale="94" zoomScaleNormal="94" workbookViewId="0">
      <selection activeCell="J12" sqref="J12:J33"/>
    </sheetView>
  </sheetViews>
  <sheetFormatPr defaultColWidth="9.109375" defaultRowHeight="14.4"/>
  <cols>
    <col min="1" max="1" width="10" style="25" customWidth="1"/>
    <col min="2" max="2" width="20.33203125" style="25" customWidth="1"/>
    <col min="3" max="7" width="9.109375" style="25"/>
    <col min="8" max="8" width="8.6640625" style="25" customWidth="1"/>
    <col min="9" max="22" width="9.109375" style="25"/>
    <col min="23" max="23" width="1.44140625" style="25" customWidth="1"/>
    <col min="24" max="24" width="9.109375" style="25"/>
    <col min="25" max="25" width="12.44140625" style="25" customWidth="1"/>
    <col min="26" max="26" width="7.6640625" style="25" customWidth="1"/>
    <col min="27" max="27" width="7.33203125" style="25" customWidth="1"/>
    <col min="28" max="28" width="8.33203125" style="25" customWidth="1"/>
    <col min="29" max="29" width="2" style="25" customWidth="1"/>
    <col min="30" max="30" width="7.6640625" style="25" customWidth="1"/>
    <col min="31" max="31" width="6.6640625" style="25" customWidth="1"/>
    <col min="32" max="32" width="7.6640625" style="25" customWidth="1"/>
    <col min="33" max="16384" width="9.109375" style="25"/>
  </cols>
  <sheetData>
    <row r="1" spans="1:32" ht="15.6">
      <c r="A1" s="14"/>
      <c r="B1" s="14"/>
      <c r="C1" s="14"/>
      <c r="D1" s="14"/>
      <c r="E1" s="14"/>
      <c r="F1" s="15"/>
      <c r="G1" s="15"/>
      <c r="H1" s="15"/>
      <c r="I1" s="15"/>
      <c r="J1" s="15"/>
      <c r="K1" s="24" t="s">
        <v>0</v>
      </c>
      <c r="L1" s="15"/>
      <c r="M1" s="15"/>
      <c r="N1" s="15"/>
      <c r="O1" s="15"/>
      <c r="P1" s="15"/>
      <c r="Q1" s="14"/>
      <c r="R1" s="14"/>
      <c r="S1" s="14"/>
      <c r="T1" s="14"/>
      <c r="U1" s="14"/>
      <c r="V1" s="14"/>
    </row>
    <row r="2" spans="1:32" ht="15.6">
      <c r="A2" s="14"/>
      <c r="B2" s="14"/>
      <c r="C2" s="14"/>
      <c r="D2" s="14"/>
      <c r="E2" s="14"/>
      <c r="F2" s="15"/>
      <c r="G2" s="15"/>
      <c r="H2" s="15"/>
      <c r="I2" s="15"/>
      <c r="J2" s="15"/>
      <c r="K2" s="134" t="s">
        <v>98</v>
      </c>
      <c r="L2" s="15"/>
      <c r="M2" s="15"/>
      <c r="N2" s="15"/>
      <c r="O2" s="15"/>
      <c r="P2" s="15"/>
      <c r="Q2" s="14"/>
      <c r="R2" s="14"/>
      <c r="S2" s="14"/>
      <c r="T2" s="14"/>
      <c r="U2" s="14"/>
      <c r="V2" s="14"/>
    </row>
    <row r="3" spans="1:32" ht="18.75" customHeight="1">
      <c r="A3" s="14"/>
      <c r="B3" s="14"/>
      <c r="C3" s="14"/>
      <c r="D3" s="14"/>
      <c r="E3" s="14"/>
      <c r="F3" s="157" t="s">
        <v>99</v>
      </c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4"/>
      <c r="R3" s="14"/>
      <c r="S3" s="14"/>
      <c r="T3" s="14"/>
      <c r="U3" s="14"/>
      <c r="V3" s="14"/>
    </row>
    <row r="4" spans="1:32" ht="15.6">
      <c r="A4" s="14"/>
      <c r="B4" s="14"/>
      <c r="C4" s="14"/>
      <c r="D4" s="14"/>
      <c r="E4" s="14"/>
      <c r="F4" s="15"/>
      <c r="G4" s="15"/>
      <c r="H4" s="15"/>
      <c r="I4" s="15"/>
      <c r="J4" s="15"/>
      <c r="K4" s="24" t="s">
        <v>80</v>
      </c>
      <c r="L4" s="15"/>
      <c r="M4" s="15"/>
      <c r="N4" s="15"/>
      <c r="O4" s="15"/>
      <c r="P4" s="15"/>
      <c r="Q4" s="14"/>
      <c r="R4" s="14"/>
      <c r="S4" s="14"/>
      <c r="T4" s="14"/>
      <c r="U4" s="14"/>
      <c r="V4" s="14"/>
    </row>
    <row r="5" spans="1:32" ht="16.2" thickBot="1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4"/>
      <c r="R5" s="14"/>
      <c r="S5" s="14"/>
      <c r="T5" s="14"/>
      <c r="U5" s="14"/>
      <c r="V5" s="14"/>
    </row>
    <row r="6" spans="1:32" ht="15" customHeight="1" thickBot="1">
      <c r="A6" s="158" t="s">
        <v>1</v>
      </c>
      <c r="B6" s="158" t="s">
        <v>2</v>
      </c>
      <c r="C6" s="153" t="s">
        <v>3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52"/>
      <c r="X6" s="138" t="s">
        <v>78</v>
      </c>
      <c r="Y6" s="139"/>
      <c r="Z6" s="138" t="s">
        <v>94</v>
      </c>
      <c r="AA6" s="139"/>
      <c r="AB6" s="140"/>
      <c r="AD6" s="138" t="s">
        <v>79</v>
      </c>
      <c r="AE6" s="139"/>
      <c r="AF6" s="140"/>
    </row>
    <row r="7" spans="1:32" ht="24" customHeight="1" thickBot="1">
      <c r="A7" s="159"/>
      <c r="B7" s="159"/>
      <c r="C7" s="162" t="s">
        <v>4</v>
      </c>
      <c r="D7" s="163"/>
      <c r="E7" s="163"/>
      <c r="F7" s="164"/>
      <c r="G7" s="162" t="s">
        <v>5</v>
      </c>
      <c r="H7" s="163"/>
      <c r="I7" s="163"/>
      <c r="J7" s="164"/>
      <c r="K7" s="163" t="s">
        <v>6</v>
      </c>
      <c r="L7" s="163"/>
      <c r="M7" s="163"/>
      <c r="N7" s="164"/>
      <c r="O7" s="153" t="s">
        <v>7</v>
      </c>
      <c r="P7" s="161"/>
      <c r="Q7" s="161"/>
      <c r="R7" s="161"/>
      <c r="S7" s="161"/>
      <c r="T7" s="161"/>
      <c r="U7" s="161"/>
      <c r="V7" s="152"/>
      <c r="X7" s="141"/>
      <c r="Y7" s="142"/>
      <c r="Z7" s="141"/>
      <c r="AA7" s="142"/>
      <c r="AB7" s="143"/>
      <c r="AD7" s="141"/>
      <c r="AE7" s="142"/>
      <c r="AF7" s="143"/>
    </row>
    <row r="8" spans="1:32" ht="67.5" customHeight="1" thickBot="1">
      <c r="A8" s="159"/>
      <c r="B8" s="159"/>
      <c r="C8" s="153" t="s">
        <v>8</v>
      </c>
      <c r="D8" s="152"/>
      <c r="E8" s="153" t="s">
        <v>9</v>
      </c>
      <c r="F8" s="152"/>
      <c r="G8" s="153" t="s">
        <v>10</v>
      </c>
      <c r="H8" s="152"/>
      <c r="I8" s="153" t="s">
        <v>11</v>
      </c>
      <c r="J8" s="161"/>
      <c r="K8" s="151" t="s">
        <v>12</v>
      </c>
      <c r="L8" s="152"/>
      <c r="M8" s="153" t="s">
        <v>13</v>
      </c>
      <c r="N8" s="152"/>
      <c r="O8" s="153" t="s">
        <v>14</v>
      </c>
      <c r="P8" s="152"/>
      <c r="Q8" s="153" t="s">
        <v>15</v>
      </c>
      <c r="R8" s="152"/>
      <c r="S8" s="153" t="s">
        <v>60</v>
      </c>
      <c r="T8" s="152"/>
      <c r="U8" s="153" t="s">
        <v>61</v>
      </c>
      <c r="V8" s="152"/>
      <c r="X8" s="141"/>
      <c r="Y8" s="142"/>
      <c r="Z8" s="141"/>
      <c r="AA8" s="142"/>
      <c r="AB8" s="143"/>
      <c r="AC8" s="26"/>
      <c r="AD8" s="141"/>
      <c r="AE8" s="142"/>
      <c r="AF8" s="143"/>
    </row>
    <row r="9" spans="1:32" ht="16.2" thickBot="1">
      <c r="A9" s="160"/>
      <c r="B9" s="160"/>
      <c r="C9" s="99" t="s">
        <v>93</v>
      </c>
      <c r="D9" s="99" t="s">
        <v>16</v>
      </c>
      <c r="E9" s="99" t="s">
        <v>93</v>
      </c>
      <c r="F9" s="99" t="s">
        <v>16</v>
      </c>
      <c r="G9" s="99" t="s">
        <v>93</v>
      </c>
      <c r="H9" s="99" t="s">
        <v>16</v>
      </c>
      <c r="I9" s="99" t="s">
        <v>93</v>
      </c>
      <c r="J9" s="110" t="s">
        <v>16</v>
      </c>
      <c r="K9" s="111" t="s">
        <v>93</v>
      </c>
      <c r="L9" s="99" t="s">
        <v>16</v>
      </c>
      <c r="M9" s="99" t="s">
        <v>93</v>
      </c>
      <c r="N9" s="99" t="s">
        <v>16</v>
      </c>
      <c r="O9" s="99" t="s">
        <v>93</v>
      </c>
      <c r="P9" s="99" t="s">
        <v>16</v>
      </c>
      <c r="Q9" s="112" t="s">
        <v>93</v>
      </c>
      <c r="R9" s="99" t="s">
        <v>16</v>
      </c>
      <c r="S9" s="99" t="s">
        <v>93</v>
      </c>
      <c r="T9" s="99" t="s">
        <v>16</v>
      </c>
      <c r="U9" s="112" t="s">
        <v>93</v>
      </c>
      <c r="V9" s="99" t="s">
        <v>16</v>
      </c>
      <c r="X9" s="141"/>
      <c r="Y9" s="142"/>
      <c r="Z9" s="144"/>
      <c r="AA9" s="145"/>
      <c r="AB9" s="146"/>
      <c r="AC9" s="26"/>
      <c r="AD9" s="144"/>
      <c r="AE9" s="145"/>
      <c r="AF9" s="146"/>
    </row>
    <row r="10" spans="1:32" ht="16.2" thickBot="1">
      <c r="A10" s="93">
        <v>1</v>
      </c>
      <c r="B10" s="94">
        <v>2</v>
      </c>
      <c r="C10" s="94">
        <v>3</v>
      </c>
      <c r="D10" s="94">
        <v>4</v>
      </c>
      <c r="E10" s="94">
        <v>5</v>
      </c>
      <c r="F10" s="94">
        <v>6</v>
      </c>
      <c r="G10" s="94">
        <v>7</v>
      </c>
      <c r="H10" s="94">
        <v>8</v>
      </c>
      <c r="I10" s="94">
        <v>9</v>
      </c>
      <c r="J10" s="113">
        <v>10</v>
      </c>
      <c r="K10" s="84">
        <v>11</v>
      </c>
      <c r="L10" s="94">
        <v>12</v>
      </c>
      <c r="M10" s="94">
        <v>13</v>
      </c>
      <c r="N10" s="94">
        <v>14</v>
      </c>
      <c r="O10" s="94">
        <v>15</v>
      </c>
      <c r="P10" s="94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X10" s="144"/>
      <c r="Y10" s="145"/>
      <c r="Z10" s="70">
        <v>0</v>
      </c>
      <c r="AA10" s="35">
        <v>0.5</v>
      </c>
      <c r="AB10" s="36">
        <v>1</v>
      </c>
      <c r="AC10" s="26"/>
      <c r="AD10" s="37">
        <v>0</v>
      </c>
      <c r="AE10" s="38">
        <v>0.5</v>
      </c>
      <c r="AF10" s="39">
        <v>1</v>
      </c>
    </row>
    <row r="11" spans="1:32" ht="15.6">
      <c r="A11" s="41">
        <v>1</v>
      </c>
      <c r="B11" s="16" t="s">
        <v>126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X11" s="149" t="str">
        <f t="shared" ref="X11:X25" si="0">B11</f>
        <v>Амбульмамбеков Марк</v>
      </c>
      <c r="Y11" s="149"/>
      <c r="Z11" s="43">
        <f>COUNTIFS(C$9:V$9,"СГ",C11:V11,0)</f>
        <v>0</v>
      </c>
      <c r="AA11" s="44">
        <f>COUNTIFS(C$9:V$9,"СГ",C11:V11,0.5)</f>
        <v>0</v>
      </c>
      <c r="AB11" s="44">
        <f>COUNTIFS(C$9:V$9,"СГ",C11:V11,1)</f>
        <v>0</v>
      </c>
      <c r="AC11" s="26"/>
      <c r="AD11" s="44">
        <f>COUNTIFS(C$9:V$9,"КГ",C11:V11,0)</f>
        <v>0</v>
      </c>
      <c r="AE11" s="44">
        <f>COUNTIFS(C$9:V$9,"КГ",C11:V11,0.5)</f>
        <v>0</v>
      </c>
      <c r="AF11" s="44">
        <f>COUNTIFS(C$9:V$9,"КГ",C11:V11,1)</f>
        <v>0</v>
      </c>
    </row>
    <row r="12" spans="1:32" ht="15.6">
      <c r="A12" s="41">
        <v>2</v>
      </c>
      <c r="B12" s="16" t="s">
        <v>124</v>
      </c>
      <c r="C12" s="16">
        <v>0.5</v>
      </c>
      <c r="D12" s="16">
        <v>1</v>
      </c>
      <c r="E12" s="16">
        <v>0.5</v>
      </c>
      <c r="F12" s="16">
        <v>1</v>
      </c>
      <c r="G12" s="16">
        <v>0</v>
      </c>
      <c r="H12" s="16">
        <v>0.5</v>
      </c>
      <c r="I12" s="16">
        <v>0</v>
      </c>
      <c r="J12" s="16">
        <v>0.5</v>
      </c>
      <c r="K12" s="16">
        <v>0.5</v>
      </c>
      <c r="L12" s="16">
        <v>1</v>
      </c>
      <c r="M12" s="16">
        <v>0</v>
      </c>
      <c r="N12" s="16">
        <v>1</v>
      </c>
      <c r="O12" s="16">
        <v>0</v>
      </c>
      <c r="P12" s="16">
        <v>0.5</v>
      </c>
      <c r="Q12" s="16">
        <v>0.5</v>
      </c>
      <c r="R12" s="16">
        <v>1</v>
      </c>
      <c r="S12" s="16">
        <v>0</v>
      </c>
      <c r="T12" s="16">
        <v>1</v>
      </c>
      <c r="U12" s="16">
        <v>0</v>
      </c>
      <c r="V12" s="16">
        <v>1</v>
      </c>
      <c r="X12" s="149" t="str">
        <f t="shared" si="0"/>
        <v>Бельба Татьяна</v>
      </c>
      <c r="Y12" s="149"/>
      <c r="Z12" s="43">
        <f t="shared" ref="Z12:Z30" si="1">COUNTIFS(C$9:V$9,"СГ",C12:V12,0)</f>
        <v>0</v>
      </c>
      <c r="AA12" s="44">
        <f t="shared" ref="AA12:AA30" si="2">COUNTIFS(C$9:V$9,"СГ",C12:V12,0.5)</f>
        <v>0</v>
      </c>
      <c r="AB12" s="44">
        <f t="shared" ref="AB12:AB30" si="3">COUNTIFS(C$9:V$9,"СГ",C12:V12,1)</f>
        <v>0</v>
      </c>
      <c r="AC12" s="26"/>
      <c r="AD12" s="44">
        <f t="shared" ref="AD12:AD30" si="4">COUNTIFS(C$9:V$9,"КГ",C12:V12,0)</f>
        <v>0</v>
      </c>
      <c r="AE12" s="44">
        <f t="shared" ref="AE12:AE30" si="5">COUNTIFS(C$9:V$9,"КГ",C12:V12,0.5)</f>
        <v>3</v>
      </c>
      <c r="AF12" s="44">
        <f t="shared" ref="AF12:AF30" si="6">COUNTIFS(C$9:V$9,"КГ",C12:V12,1)</f>
        <v>7</v>
      </c>
    </row>
    <row r="13" spans="1:32" ht="15.6">
      <c r="A13" s="41">
        <v>3</v>
      </c>
      <c r="B13" s="16" t="s">
        <v>105</v>
      </c>
      <c r="C13" s="16">
        <v>0</v>
      </c>
      <c r="D13" s="16">
        <v>0.5</v>
      </c>
      <c r="E13" s="16">
        <v>0</v>
      </c>
      <c r="F13" s="16">
        <v>0.5</v>
      </c>
      <c r="G13" s="16">
        <v>0</v>
      </c>
      <c r="H13" s="16">
        <v>0.5</v>
      </c>
      <c r="I13" s="16">
        <v>0</v>
      </c>
      <c r="J13" s="16">
        <v>0.5</v>
      </c>
      <c r="K13" s="16">
        <v>0</v>
      </c>
      <c r="L13" s="16">
        <v>0.5</v>
      </c>
      <c r="M13" s="16">
        <v>0</v>
      </c>
      <c r="N13" s="16">
        <v>0.5</v>
      </c>
      <c r="O13" s="16">
        <v>0</v>
      </c>
      <c r="P13" s="16">
        <v>0.5</v>
      </c>
      <c r="Q13" s="16">
        <v>0</v>
      </c>
      <c r="R13" s="16">
        <v>0.5</v>
      </c>
      <c r="S13" s="16">
        <v>0</v>
      </c>
      <c r="T13" s="16">
        <v>0.5</v>
      </c>
      <c r="U13" s="16">
        <v>0</v>
      </c>
      <c r="V13" s="16">
        <v>0.5</v>
      </c>
      <c r="X13" s="149" t="str">
        <f t="shared" si="0"/>
        <v>Волков Мирон</v>
      </c>
      <c r="Y13" s="149"/>
      <c r="Z13" s="43">
        <f t="shared" si="1"/>
        <v>0</v>
      </c>
      <c r="AA13" s="44">
        <f t="shared" si="2"/>
        <v>0</v>
      </c>
      <c r="AB13" s="44">
        <f t="shared" si="3"/>
        <v>0</v>
      </c>
      <c r="AC13" s="26"/>
      <c r="AD13" s="44">
        <f t="shared" si="4"/>
        <v>0</v>
      </c>
      <c r="AE13" s="44">
        <f t="shared" si="5"/>
        <v>10</v>
      </c>
      <c r="AF13" s="44">
        <f t="shared" si="6"/>
        <v>0</v>
      </c>
    </row>
    <row r="14" spans="1:32" ht="15.6">
      <c r="A14" s="41">
        <v>4</v>
      </c>
      <c r="B14" s="16" t="s">
        <v>106</v>
      </c>
      <c r="C14" s="16">
        <v>0.5</v>
      </c>
      <c r="D14" s="16">
        <v>1</v>
      </c>
      <c r="E14" s="16">
        <v>0</v>
      </c>
      <c r="F14" s="16">
        <v>0.5</v>
      </c>
      <c r="G14" s="16">
        <v>0</v>
      </c>
      <c r="H14" s="16">
        <v>0.5</v>
      </c>
      <c r="I14" s="16">
        <v>0</v>
      </c>
      <c r="J14" s="16">
        <v>0.5</v>
      </c>
      <c r="K14" s="16">
        <v>0</v>
      </c>
      <c r="L14" s="16">
        <v>0.5</v>
      </c>
      <c r="M14" s="16">
        <v>0</v>
      </c>
      <c r="N14" s="16">
        <v>0.5</v>
      </c>
      <c r="O14" s="16">
        <v>0</v>
      </c>
      <c r="P14" s="16">
        <v>0.5</v>
      </c>
      <c r="Q14" s="16">
        <v>0</v>
      </c>
      <c r="R14" s="16">
        <v>0.5</v>
      </c>
      <c r="S14" s="16">
        <v>0</v>
      </c>
      <c r="T14" s="16">
        <v>0.5</v>
      </c>
      <c r="U14" s="16">
        <v>0</v>
      </c>
      <c r="V14" s="16">
        <v>0.5</v>
      </c>
      <c r="X14" s="149" t="str">
        <f t="shared" si="0"/>
        <v>Голуб Тимофей</v>
      </c>
      <c r="Y14" s="149"/>
      <c r="Z14" s="43">
        <f t="shared" si="1"/>
        <v>0</v>
      </c>
      <c r="AA14" s="44">
        <f t="shared" si="2"/>
        <v>0</v>
      </c>
      <c r="AB14" s="44">
        <f t="shared" si="3"/>
        <v>0</v>
      </c>
      <c r="AC14" s="26"/>
      <c r="AD14" s="44">
        <f t="shared" si="4"/>
        <v>0</v>
      </c>
      <c r="AE14" s="44">
        <f t="shared" si="5"/>
        <v>9</v>
      </c>
      <c r="AF14" s="44">
        <f t="shared" si="6"/>
        <v>1</v>
      </c>
    </row>
    <row r="15" spans="1:32" ht="15.6">
      <c r="A15" s="41">
        <v>5</v>
      </c>
      <c r="B15" s="16" t="s">
        <v>107</v>
      </c>
      <c r="C15" s="16"/>
      <c r="D15" s="16">
        <v>0.5</v>
      </c>
      <c r="E15" s="16"/>
      <c r="F15" s="16">
        <v>0.5</v>
      </c>
      <c r="G15" s="16"/>
      <c r="H15" s="16">
        <v>0.5</v>
      </c>
      <c r="I15" s="16"/>
      <c r="J15" s="16">
        <v>0.5</v>
      </c>
      <c r="K15" s="16"/>
      <c r="L15" s="16">
        <v>0.5</v>
      </c>
      <c r="M15" s="16"/>
      <c r="N15" s="16">
        <v>0.5</v>
      </c>
      <c r="O15" s="16"/>
      <c r="P15" s="16">
        <v>0.5</v>
      </c>
      <c r="Q15" s="16"/>
      <c r="R15" s="16">
        <v>0.5</v>
      </c>
      <c r="S15" s="16">
        <v>0</v>
      </c>
      <c r="T15" s="16">
        <v>0.5</v>
      </c>
      <c r="U15" s="16">
        <v>0</v>
      </c>
      <c r="V15" s="16">
        <v>0.5</v>
      </c>
      <c r="X15" s="149" t="str">
        <f t="shared" si="0"/>
        <v>Голяткин Тамерлан</v>
      </c>
      <c r="Y15" s="149"/>
      <c r="Z15" s="43">
        <f t="shared" si="1"/>
        <v>0</v>
      </c>
      <c r="AA15" s="44">
        <f t="shared" si="2"/>
        <v>0</v>
      </c>
      <c r="AB15" s="44">
        <f t="shared" si="3"/>
        <v>0</v>
      </c>
      <c r="AC15" s="26"/>
      <c r="AD15" s="44">
        <f t="shared" si="4"/>
        <v>0</v>
      </c>
      <c r="AE15" s="44">
        <f t="shared" si="5"/>
        <v>10</v>
      </c>
      <c r="AF15" s="44">
        <f t="shared" si="6"/>
        <v>0</v>
      </c>
    </row>
    <row r="16" spans="1:32" ht="15.6">
      <c r="A16" s="41">
        <v>6</v>
      </c>
      <c r="B16" s="16" t="s">
        <v>108</v>
      </c>
      <c r="C16" s="16">
        <v>0</v>
      </c>
      <c r="D16" s="16">
        <v>1</v>
      </c>
      <c r="E16" s="16">
        <v>0</v>
      </c>
      <c r="F16" s="16">
        <v>0.5</v>
      </c>
      <c r="G16" s="16">
        <v>0</v>
      </c>
      <c r="H16" s="16">
        <v>0.5</v>
      </c>
      <c r="I16" s="16">
        <v>0</v>
      </c>
      <c r="J16" s="16">
        <v>0.5</v>
      </c>
      <c r="K16" s="16">
        <v>0</v>
      </c>
      <c r="L16" s="16">
        <v>0.5</v>
      </c>
      <c r="M16" s="16">
        <v>0</v>
      </c>
      <c r="N16" s="16">
        <v>1</v>
      </c>
      <c r="O16" s="16">
        <v>0</v>
      </c>
      <c r="P16" s="16">
        <v>0.5</v>
      </c>
      <c r="Q16" s="16">
        <v>0</v>
      </c>
      <c r="R16" s="16">
        <v>1</v>
      </c>
      <c r="S16" s="16">
        <v>0</v>
      </c>
      <c r="T16" s="16">
        <v>0.5</v>
      </c>
      <c r="U16" s="16">
        <v>0</v>
      </c>
      <c r="V16" s="16">
        <v>0.5</v>
      </c>
      <c r="X16" s="149" t="str">
        <f t="shared" si="0"/>
        <v>Джаватхтанов Рамазан</v>
      </c>
      <c r="Y16" s="149"/>
      <c r="Z16" s="43">
        <f t="shared" si="1"/>
        <v>0</v>
      </c>
      <c r="AA16" s="44">
        <f t="shared" si="2"/>
        <v>0</v>
      </c>
      <c r="AB16" s="44">
        <f t="shared" si="3"/>
        <v>0</v>
      </c>
      <c r="AC16" s="26"/>
      <c r="AD16" s="44">
        <f t="shared" si="4"/>
        <v>0</v>
      </c>
      <c r="AE16" s="44">
        <f t="shared" si="5"/>
        <v>7</v>
      </c>
      <c r="AF16" s="44">
        <f t="shared" si="6"/>
        <v>3</v>
      </c>
    </row>
    <row r="17" spans="1:32" ht="15.6">
      <c r="A17" s="41">
        <v>7</v>
      </c>
      <c r="B17" s="16" t="s">
        <v>109</v>
      </c>
      <c r="C17" s="16">
        <v>0</v>
      </c>
      <c r="D17" s="16">
        <v>1</v>
      </c>
      <c r="E17" s="16">
        <v>0</v>
      </c>
      <c r="F17" s="16">
        <v>1</v>
      </c>
      <c r="G17" s="16">
        <v>0</v>
      </c>
      <c r="H17" s="16">
        <v>0.5</v>
      </c>
      <c r="I17" s="16">
        <v>0</v>
      </c>
      <c r="J17" s="16">
        <v>0.5</v>
      </c>
      <c r="K17" s="16">
        <v>0</v>
      </c>
      <c r="L17" s="16">
        <v>1</v>
      </c>
      <c r="M17" s="16">
        <v>0</v>
      </c>
      <c r="N17" s="16">
        <v>1</v>
      </c>
      <c r="O17" s="16">
        <v>0</v>
      </c>
      <c r="P17" s="16">
        <v>1</v>
      </c>
      <c r="Q17" s="16">
        <v>0</v>
      </c>
      <c r="R17" s="16">
        <v>1</v>
      </c>
      <c r="S17" s="16">
        <v>0</v>
      </c>
      <c r="T17" s="16">
        <v>1</v>
      </c>
      <c r="U17" s="16">
        <v>0</v>
      </c>
      <c r="V17" s="16">
        <v>1</v>
      </c>
      <c r="X17" s="149" t="str">
        <f t="shared" si="0"/>
        <v>Евтухова Ева</v>
      </c>
      <c r="Y17" s="149"/>
      <c r="Z17" s="43">
        <f t="shared" si="1"/>
        <v>0</v>
      </c>
      <c r="AA17" s="44">
        <f t="shared" si="2"/>
        <v>0</v>
      </c>
      <c r="AB17" s="44">
        <f t="shared" si="3"/>
        <v>0</v>
      </c>
      <c r="AC17" s="26"/>
      <c r="AD17" s="44">
        <f t="shared" si="4"/>
        <v>0</v>
      </c>
      <c r="AE17" s="44">
        <f t="shared" si="5"/>
        <v>2</v>
      </c>
      <c r="AF17" s="44">
        <f t="shared" si="6"/>
        <v>8</v>
      </c>
    </row>
    <row r="18" spans="1:32" ht="15.6">
      <c r="A18" s="41">
        <v>8</v>
      </c>
      <c r="B18" s="16" t="s">
        <v>110</v>
      </c>
      <c r="C18" s="16">
        <v>0.5</v>
      </c>
      <c r="D18" s="16">
        <v>1</v>
      </c>
      <c r="E18" s="16">
        <v>0.5</v>
      </c>
      <c r="F18" s="16">
        <v>1</v>
      </c>
      <c r="G18" s="16">
        <v>0</v>
      </c>
      <c r="H18" s="16">
        <v>0.5</v>
      </c>
      <c r="I18" s="16">
        <v>0</v>
      </c>
      <c r="J18" s="16">
        <v>0.5</v>
      </c>
      <c r="K18" s="16">
        <v>0</v>
      </c>
      <c r="L18" s="16">
        <v>0.5</v>
      </c>
      <c r="M18" s="16">
        <v>0</v>
      </c>
      <c r="N18" s="16">
        <v>0.5</v>
      </c>
      <c r="O18" s="16">
        <v>0</v>
      </c>
      <c r="P18" s="16">
        <v>0.5</v>
      </c>
      <c r="Q18" s="16">
        <v>0.5</v>
      </c>
      <c r="R18" s="16">
        <v>0.5</v>
      </c>
      <c r="S18" s="16">
        <v>0</v>
      </c>
      <c r="T18" s="16">
        <v>0.5</v>
      </c>
      <c r="U18" s="16">
        <v>0</v>
      </c>
      <c r="V18" s="16">
        <v>0.5</v>
      </c>
      <c r="X18" s="149" t="str">
        <f t="shared" si="0"/>
        <v>Загнойко Евгений</v>
      </c>
      <c r="Y18" s="149"/>
      <c r="Z18" s="43">
        <f t="shared" si="1"/>
        <v>0</v>
      </c>
      <c r="AA18" s="44">
        <f t="shared" si="2"/>
        <v>0</v>
      </c>
      <c r="AB18" s="44">
        <f t="shared" si="3"/>
        <v>0</v>
      </c>
      <c r="AC18" s="26"/>
      <c r="AD18" s="44">
        <f t="shared" si="4"/>
        <v>0</v>
      </c>
      <c r="AE18" s="44">
        <f t="shared" si="5"/>
        <v>8</v>
      </c>
      <c r="AF18" s="44">
        <f t="shared" si="6"/>
        <v>2</v>
      </c>
    </row>
    <row r="19" spans="1:32" ht="15.6">
      <c r="A19" s="41">
        <v>9</v>
      </c>
      <c r="B19" s="16" t="s">
        <v>111</v>
      </c>
      <c r="C19" s="16">
        <v>0</v>
      </c>
      <c r="D19" s="16">
        <v>1</v>
      </c>
      <c r="E19" s="16">
        <v>0</v>
      </c>
      <c r="F19" s="16">
        <v>0.5</v>
      </c>
      <c r="G19" s="16">
        <v>0</v>
      </c>
      <c r="H19" s="16">
        <v>0.5</v>
      </c>
      <c r="I19" s="16">
        <v>0</v>
      </c>
      <c r="J19" s="16">
        <v>1</v>
      </c>
      <c r="K19" s="16">
        <v>0</v>
      </c>
      <c r="L19" s="16">
        <v>0.5</v>
      </c>
      <c r="M19" s="16">
        <v>0</v>
      </c>
      <c r="N19" s="16">
        <v>0.5</v>
      </c>
      <c r="O19" s="16">
        <v>0</v>
      </c>
      <c r="P19" s="16">
        <v>0.5</v>
      </c>
      <c r="Q19" s="16">
        <v>0</v>
      </c>
      <c r="R19" s="16">
        <v>0.5</v>
      </c>
      <c r="S19" s="16">
        <v>0</v>
      </c>
      <c r="T19" s="16">
        <v>0.5</v>
      </c>
      <c r="U19" s="16">
        <v>0</v>
      </c>
      <c r="V19" s="16">
        <v>0.5</v>
      </c>
      <c r="X19" s="149" t="str">
        <f t="shared" si="0"/>
        <v>Зносенко Константин</v>
      </c>
      <c r="Y19" s="149"/>
      <c r="Z19" s="43">
        <f t="shared" si="1"/>
        <v>0</v>
      </c>
      <c r="AA19" s="44">
        <f t="shared" si="2"/>
        <v>0</v>
      </c>
      <c r="AB19" s="44">
        <f t="shared" si="3"/>
        <v>0</v>
      </c>
      <c r="AC19" s="26"/>
      <c r="AD19" s="44">
        <f t="shared" si="4"/>
        <v>0</v>
      </c>
      <c r="AE19" s="44">
        <f t="shared" si="5"/>
        <v>8</v>
      </c>
      <c r="AF19" s="44">
        <f t="shared" si="6"/>
        <v>2</v>
      </c>
    </row>
    <row r="20" spans="1:32" ht="15.6">
      <c r="A20" s="41">
        <v>10</v>
      </c>
      <c r="B20" s="16" t="s">
        <v>112</v>
      </c>
      <c r="C20" s="16">
        <v>0</v>
      </c>
      <c r="D20" s="16">
        <v>0.5</v>
      </c>
      <c r="E20" s="16">
        <v>0</v>
      </c>
      <c r="F20" s="16">
        <v>0.5</v>
      </c>
      <c r="G20" s="16">
        <v>0</v>
      </c>
      <c r="H20" s="16">
        <v>0.5</v>
      </c>
      <c r="I20" s="16">
        <v>0</v>
      </c>
      <c r="J20" s="16">
        <v>0.5</v>
      </c>
      <c r="K20" s="16">
        <v>0</v>
      </c>
      <c r="L20" s="16">
        <v>0.5</v>
      </c>
      <c r="M20" s="16">
        <v>0.5</v>
      </c>
      <c r="N20" s="16">
        <v>0.5</v>
      </c>
      <c r="O20" s="16">
        <v>0</v>
      </c>
      <c r="P20" s="16">
        <v>0.5</v>
      </c>
      <c r="Q20" s="16">
        <v>0</v>
      </c>
      <c r="R20" s="16">
        <v>0.5</v>
      </c>
      <c r="S20" s="16">
        <v>0.5</v>
      </c>
      <c r="T20" s="16">
        <v>0.5</v>
      </c>
      <c r="U20" s="16">
        <v>0</v>
      </c>
      <c r="V20" s="16">
        <v>0.5</v>
      </c>
      <c r="X20" s="149" t="str">
        <f t="shared" si="0"/>
        <v>Кокин Руслан</v>
      </c>
      <c r="Y20" s="149"/>
      <c r="Z20" s="43">
        <f t="shared" si="1"/>
        <v>0</v>
      </c>
      <c r="AA20" s="44">
        <f t="shared" si="2"/>
        <v>0</v>
      </c>
      <c r="AB20" s="44">
        <f t="shared" si="3"/>
        <v>0</v>
      </c>
      <c r="AC20" s="26"/>
      <c r="AD20" s="44">
        <f t="shared" si="4"/>
        <v>0</v>
      </c>
      <c r="AE20" s="44">
        <f t="shared" si="5"/>
        <v>10</v>
      </c>
      <c r="AF20" s="44">
        <f t="shared" si="6"/>
        <v>0</v>
      </c>
    </row>
    <row r="21" spans="1:32" ht="15.6">
      <c r="A21" s="41">
        <v>11</v>
      </c>
      <c r="B21" s="16" t="s">
        <v>113</v>
      </c>
      <c r="C21" s="16">
        <v>0.5</v>
      </c>
      <c r="D21" s="16">
        <v>1</v>
      </c>
      <c r="E21" s="16">
        <v>0</v>
      </c>
      <c r="F21" s="16">
        <v>1</v>
      </c>
      <c r="G21" s="16">
        <v>0</v>
      </c>
      <c r="H21" s="16">
        <v>0.5</v>
      </c>
      <c r="I21" s="16">
        <v>0</v>
      </c>
      <c r="J21" s="16">
        <v>0.5</v>
      </c>
      <c r="K21" s="16">
        <v>0</v>
      </c>
      <c r="L21" s="16">
        <v>0.5</v>
      </c>
      <c r="M21" s="16">
        <v>0.5</v>
      </c>
      <c r="N21" s="16">
        <v>0.5</v>
      </c>
      <c r="O21" s="16">
        <v>0</v>
      </c>
      <c r="P21" s="16">
        <v>0.5</v>
      </c>
      <c r="Q21" s="16">
        <v>0.5</v>
      </c>
      <c r="R21" s="16">
        <v>1</v>
      </c>
      <c r="S21" s="16">
        <v>0.5</v>
      </c>
      <c r="T21" s="16">
        <v>1</v>
      </c>
      <c r="U21" s="16">
        <v>0</v>
      </c>
      <c r="V21" s="16">
        <v>1</v>
      </c>
      <c r="X21" s="149" t="str">
        <f t="shared" si="0"/>
        <v>Корягина Аглая</v>
      </c>
      <c r="Y21" s="149"/>
      <c r="Z21" s="43">
        <f t="shared" si="1"/>
        <v>0</v>
      </c>
      <c r="AA21" s="44">
        <f t="shared" si="2"/>
        <v>0</v>
      </c>
      <c r="AB21" s="44">
        <f t="shared" si="3"/>
        <v>0</v>
      </c>
      <c r="AC21" s="26"/>
      <c r="AD21" s="44">
        <f t="shared" si="4"/>
        <v>0</v>
      </c>
      <c r="AE21" s="44">
        <f t="shared" si="5"/>
        <v>5</v>
      </c>
      <c r="AF21" s="44">
        <f t="shared" si="6"/>
        <v>5</v>
      </c>
    </row>
    <row r="22" spans="1:32" ht="15.6">
      <c r="A22" s="41">
        <v>12</v>
      </c>
      <c r="B22" s="16" t="s">
        <v>114</v>
      </c>
      <c r="C22" s="16">
        <v>0.5</v>
      </c>
      <c r="D22" s="16">
        <v>1</v>
      </c>
      <c r="E22" s="16">
        <v>0</v>
      </c>
      <c r="F22" s="16">
        <v>1</v>
      </c>
      <c r="G22" s="16">
        <v>0</v>
      </c>
      <c r="H22" s="16">
        <v>0.5</v>
      </c>
      <c r="I22" s="16">
        <v>0</v>
      </c>
      <c r="J22" s="16">
        <v>0.5</v>
      </c>
      <c r="K22" s="16">
        <v>0</v>
      </c>
      <c r="L22" s="16">
        <v>0.5</v>
      </c>
      <c r="M22" s="16">
        <v>0</v>
      </c>
      <c r="N22" s="16">
        <v>1</v>
      </c>
      <c r="O22" s="16">
        <v>0</v>
      </c>
      <c r="P22" s="16">
        <v>0.5</v>
      </c>
      <c r="Q22" s="16">
        <v>0.5</v>
      </c>
      <c r="R22" s="16">
        <v>1</v>
      </c>
      <c r="S22" s="16">
        <v>0</v>
      </c>
      <c r="T22" s="16">
        <v>1</v>
      </c>
      <c r="U22" s="16">
        <v>0</v>
      </c>
      <c r="V22" s="16">
        <v>1</v>
      </c>
      <c r="X22" s="149" t="str">
        <f t="shared" si="0"/>
        <v>Корягина Мирослава</v>
      </c>
      <c r="Y22" s="149"/>
      <c r="Z22" s="43">
        <f t="shared" si="1"/>
        <v>0</v>
      </c>
      <c r="AA22" s="44">
        <f t="shared" si="2"/>
        <v>0</v>
      </c>
      <c r="AB22" s="44">
        <f t="shared" si="3"/>
        <v>0</v>
      </c>
      <c r="AC22" s="26"/>
      <c r="AD22" s="44">
        <f t="shared" si="4"/>
        <v>0</v>
      </c>
      <c r="AE22" s="44">
        <f t="shared" si="5"/>
        <v>4</v>
      </c>
      <c r="AF22" s="44">
        <f t="shared" si="6"/>
        <v>6</v>
      </c>
    </row>
    <row r="23" spans="1:32" ht="15.6">
      <c r="A23" s="41">
        <v>13</v>
      </c>
      <c r="B23" s="16" t="s">
        <v>115</v>
      </c>
      <c r="C23" s="16">
        <v>0</v>
      </c>
      <c r="D23" s="16">
        <v>1</v>
      </c>
      <c r="E23" s="16">
        <v>0</v>
      </c>
      <c r="F23" s="16">
        <v>1</v>
      </c>
      <c r="G23" s="16">
        <v>0</v>
      </c>
      <c r="H23" s="16">
        <v>0.5</v>
      </c>
      <c r="I23" s="16">
        <v>0</v>
      </c>
      <c r="J23" s="16">
        <v>1</v>
      </c>
      <c r="K23" s="16">
        <v>0.5</v>
      </c>
      <c r="L23" s="16">
        <v>1</v>
      </c>
      <c r="M23" s="16">
        <v>0</v>
      </c>
      <c r="N23" s="16">
        <v>1</v>
      </c>
      <c r="O23" s="16">
        <v>0</v>
      </c>
      <c r="P23" s="16">
        <v>1</v>
      </c>
      <c r="Q23" s="16">
        <v>0.5</v>
      </c>
      <c r="R23" s="16">
        <v>1</v>
      </c>
      <c r="S23" s="16">
        <v>0</v>
      </c>
      <c r="T23" s="16">
        <v>1</v>
      </c>
      <c r="U23" s="16">
        <v>0</v>
      </c>
      <c r="V23" s="16">
        <v>1</v>
      </c>
      <c r="X23" s="149" t="str">
        <f t="shared" si="0"/>
        <v>Ломакина Полина</v>
      </c>
      <c r="Y23" s="149"/>
      <c r="Z23" s="43">
        <f t="shared" si="1"/>
        <v>0</v>
      </c>
      <c r="AA23" s="44">
        <f t="shared" si="2"/>
        <v>0</v>
      </c>
      <c r="AB23" s="44">
        <f t="shared" si="3"/>
        <v>0</v>
      </c>
      <c r="AC23" s="26"/>
      <c r="AD23" s="44">
        <f t="shared" si="4"/>
        <v>0</v>
      </c>
      <c r="AE23" s="44">
        <f t="shared" si="5"/>
        <v>1</v>
      </c>
      <c r="AF23" s="44">
        <f t="shared" si="6"/>
        <v>9</v>
      </c>
    </row>
    <row r="24" spans="1:32" ht="15.6">
      <c r="A24" s="41">
        <v>14</v>
      </c>
      <c r="B24" s="16" t="s">
        <v>120</v>
      </c>
      <c r="C24" s="16">
        <v>0</v>
      </c>
      <c r="D24" s="16">
        <v>0.5</v>
      </c>
      <c r="E24" s="16">
        <v>0</v>
      </c>
      <c r="F24" s="16">
        <v>0.5</v>
      </c>
      <c r="G24" s="16">
        <v>0</v>
      </c>
      <c r="H24" s="16">
        <v>0.5</v>
      </c>
      <c r="I24" s="16">
        <v>0</v>
      </c>
      <c r="J24" s="16">
        <v>0.5</v>
      </c>
      <c r="K24" s="16">
        <v>0</v>
      </c>
      <c r="L24" s="16">
        <v>0.5</v>
      </c>
      <c r="M24" s="16">
        <v>0</v>
      </c>
      <c r="N24" s="16">
        <v>0.5</v>
      </c>
      <c r="O24" s="16">
        <v>0.5</v>
      </c>
      <c r="P24" s="16">
        <v>0.5</v>
      </c>
      <c r="Q24" s="16">
        <v>0</v>
      </c>
      <c r="R24" s="16">
        <v>0.5</v>
      </c>
      <c r="S24" s="16">
        <v>0</v>
      </c>
      <c r="T24" s="16">
        <v>0.5</v>
      </c>
      <c r="U24" s="16">
        <v>0</v>
      </c>
      <c r="V24" s="16">
        <v>0.5</v>
      </c>
      <c r="X24" s="149" t="str">
        <f t="shared" si="0"/>
        <v>Мартыненков Илья</v>
      </c>
      <c r="Y24" s="149"/>
      <c r="Z24" s="43">
        <f t="shared" si="1"/>
        <v>0</v>
      </c>
      <c r="AA24" s="44">
        <f t="shared" si="2"/>
        <v>0</v>
      </c>
      <c r="AB24" s="44">
        <f t="shared" si="3"/>
        <v>0</v>
      </c>
      <c r="AC24" s="26"/>
      <c r="AD24" s="44">
        <f t="shared" si="4"/>
        <v>0</v>
      </c>
      <c r="AE24" s="44">
        <f t="shared" si="5"/>
        <v>10</v>
      </c>
      <c r="AF24" s="44">
        <f t="shared" si="6"/>
        <v>0</v>
      </c>
    </row>
    <row r="25" spans="1:32" ht="15.6">
      <c r="A25" s="41">
        <v>15</v>
      </c>
      <c r="B25" s="16" t="s">
        <v>121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0</v>
      </c>
      <c r="L25" s="16"/>
      <c r="M25" s="16">
        <v>0</v>
      </c>
      <c r="N25" s="16"/>
      <c r="O25" s="16">
        <v>0</v>
      </c>
      <c r="P25" s="16"/>
      <c r="Q25" s="16">
        <v>0</v>
      </c>
      <c r="R25" s="16"/>
      <c r="S25" s="16">
        <v>0</v>
      </c>
      <c r="T25" s="16"/>
      <c r="U25" s="16">
        <v>0</v>
      </c>
      <c r="V25" s="16"/>
      <c r="X25" s="149" t="str">
        <f t="shared" si="0"/>
        <v>Мельничук Роман</v>
      </c>
      <c r="Y25" s="149"/>
      <c r="Z25" s="43">
        <f t="shared" si="1"/>
        <v>0</v>
      </c>
      <c r="AA25" s="44">
        <f t="shared" si="2"/>
        <v>0</v>
      </c>
      <c r="AB25" s="44">
        <f t="shared" si="3"/>
        <v>0</v>
      </c>
      <c r="AC25" s="26"/>
      <c r="AD25" s="44">
        <f t="shared" si="4"/>
        <v>0</v>
      </c>
      <c r="AE25" s="44">
        <f t="shared" si="5"/>
        <v>0</v>
      </c>
      <c r="AF25" s="44">
        <f t="shared" si="6"/>
        <v>0</v>
      </c>
    </row>
    <row r="26" spans="1:32" ht="15.6">
      <c r="A26" s="41">
        <v>16</v>
      </c>
      <c r="B26" s="16" t="s">
        <v>116</v>
      </c>
      <c r="C26" s="16">
        <v>0</v>
      </c>
      <c r="D26" s="16">
        <v>1</v>
      </c>
      <c r="E26" s="16">
        <v>0</v>
      </c>
      <c r="F26" s="16">
        <v>1</v>
      </c>
      <c r="G26" s="16">
        <v>0</v>
      </c>
      <c r="H26" s="16">
        <v>0.5</v>
      </c>
      <c r="I26" s="16">
        <v>0</v>
      </c>
      <c r="J26" s="16">
        <v>1</v>
      </c>
      <c r="K26" s="16">
        <v>0.5</v>
      </c>
      <c r="L26" s="16">
        <v>1</v>
      </c>
      <c r="M26" s="16">
        <v>0</v>
      </c>
      <c r="N26" s="16">
        <v>1</v>
      </c>
      <c r="O26" s="16">
        <v>0.5</v>
      </c>
      <c r="P26" s="16">
        <v>1</v>
      </c>
      <c r="Q26" s="16">
        <v>0.5</v>
      </c>
      <c r="R26" s="16">
        <v>1</v>
      </c>
      <c r="S26" s="16">
        <v>0</v>
      </c>
      <c r="T26" s="16">
        <v>1</v>
      </c>
      <c r="U26" s="16">
        <v>0</v>
      </c>
      <c r="V26" s="16">
        <v>1</v>
      </c>
      <c r="X26" s="149" t="str">
        <f t="shared" ref="X26:X30" si="7">B26</f>
        <v>Попов Роман</v>
      </c>
      <c r="Y26" s="149"/>
      <c r="Z26" s="43">
        <f t="shared" si="1"/>
        <v>0</v>
      </c>
      <c r="AA26" s="44">
        <f t="shared" si="2"/>
        <v>0</v>
      </c>
      <c r="AB26" s="44">
        <f t="shared" si="3"/>
        <v>0</v>
      </c>
      <c r="AC26" s="26"/>
      <c r="AD26" s="44">
        <f t="shared" si="4"/>
        <v>0</v>
      </c>
      <c r="AE26" s="44">
        <f t="shared" si="5"/>
        <v>1</v>
      </c>
      <c r="AF26" s="44">
        <f t="shared" si="6"/>
        <v>9</v>
      </c>
    </row>
    <row r="27" spans="1:32" ht="15.6">
      <c r="A27" s="41">
        <v>17</v>
      </c>
      <c r="B27" s="16" t="s">
        <v>122</v>
      </c>
      <c r="C27" s="16">
        <v>0.5</v>
      </c>
      <c r="D27" s="16">
        <v>0.5</v>
      </c>
      <c r="E27" s="16">
        <v>0</v>
      </c>
      <c r="F27" s="16">
        <v>0.5</v>
      </c>
      <c r="G27" s="16">
        <v>0</v>
      </c>
      <c r="H27" s="16">
        <v>0.5</v>
      </c>
      <c r="I27" s="16">
        <v>0</v>
      </c>
      <c r="J27" s="16">
        <v>0.5</v>
      </c>
      <c r="K27" s="16">
        <v>0</v>
      </c>
      <c r="L27" s="16">
        <v>0.5</v>
      </c>
      <c r="M27" s="16">
        <v>0</v>
      </c>
      <c r="N27" s="16">
        <v>0.5</v>
      </c>
      <c r="O27" s="16">
        <v>0</v>
      </c>
      <c r="P27" s="16">
        <v>0.5</v>
      </c>
      <c r="Q27" s="16">
        <v>0</v>
      </c>
      <c r="R27" s="16">
        <v>0.5</v>
      </c>
      <c r="S27" s="16">
        <v>0</v>
      </c>
      <c r="T27" s="16">
        <v>0.5</v>
      </c>
      <c r="U27" s="16">
        <v>0</v>
      </c>
      <c r="V27" s="16">
        <v>0.5</v>
      </c>
      <c r="X27" s="149" t="str">
        <f t="shared" si="7"/>
        <v>Поставит Марк</v>
      </c>
      <c r="Y27" s="149"/>
      <c r="Z27" s="43">
        <f t="shared" si="1"/>
        <v>0</v>
      </c>
      <c r="AA27" s="44">
        <f t="shared" si="2"/>
        <v>0</v>
      </c>
      <c r="AB27" s="44">
        <f t="shared" si="3"/>
        <v>0</v>
      </c>
      <c r="AC27" s="26"/>
      <c r="AD27" s="44">
        <f t="shared" si="4"/>
        <v>0</v>
      </c>
      <c r="AE27" s="44">
        <f t="shared" si="5"/>
        <v>10</v>
      </c>
      <c r="AF27" s="44">
        <f t="shared" si="6"/>
        <v>0</v>
      </c>
    </row>
    <row r="28" spans="1:32" ht="15.6">
      <c r="A28" s="41">
        <v>18</v>
      </c>
      <c r="B28" s="16" t="s">
        <v>117</v>
      </c>
      <c r="C28" s="16">
        <v>0</v>
      </c>
      <c r="D28" s="16">
        <v>1</v>
      </c>
      <c r="E28" s="16">
        <v>0</v>
      </c>
      <c r="F28" s="16">
        <v>0.5</v>
      </c>
      <c r="G28" s="16">
        <v>0</v>
      </c>
      <c r="H28" s="16">
        <v>0.5</v>
      </c>
      <c r="I28" s="16">
        <v>0</v>
      </c>
      <c r="J28" s="16">
        <v>0.5</v>
      </c>
      <c r="K28" s="16">
        <v>0</v>
      </c>
      <c r="L28" s="16">
        <v>1</v>
      </c>
      <c r="M28" s="16">
        <v>0</v>
      </c>
      <c r="N28" s="16">
        <v>0.5</v>
      </c>
      <c r="O28" s="16">
        <v>0.5</v>
      </c>
      <c r="P28" s="16">
        <v>0.5</v>
      </c>
      <c r="Q28" s="16">
        <v>0</v>
      </c>
      <c r="R28" s="16">
        <v>0.5</v>
      </c>
      <c r="S28" s="16">
        <v>0</v>
      </c>
      <c r="T28" s="16">
        <v>0.5</v>
      </c>
      <c r="U28" s="16">
        <v>0</v>
      </c>
      <c r="V28" s="16">
        <v>0.5</v>
      </c>
      <c r="X28" s="149" t="str">
        <f t="shared" si="7"/>
        <v>Стародубов Кирилл</v>
      </c>
      <c r="Y28" s="149"/>
      <c r="Z28" s="43">
        <f t="shared" si="1"/>
        <v>0</v>
      </c>
      <c r="AA28" s="44">
        <f t="shared" si="2"/>
        <v>0</v>
      </c>
      <c r="AB28" s="44">
        <f t="shared" si="3"/>
        <v>0</v>
      </c>
      <c r="AC28" s="26"/>
      <c r="AD28" s="44">
        <f t="shared" si="4"/>
        <v>0</v>
      </c>
      <c r="AE28" s="44">
        <f t="shared" si="5"/>
        <v>8</v>
      </c>
      <c r="AF28" s="44">
        <f t="shared" si="6"/>
        <v>2</v>
      </c>
    </row>
    <row r="29" spans="1:32" ht="15.6">
      <c r="A29" s="41">
        <v>19</v>
      </c>
      <c r="B29" s="16" t="s">
        <v>118</v>
      </c>
      <c r="C29" s="16">
        <v>0</v>
      </c>
      <c r="D29" s="16">
        <v>0.5</v>
      </c>
      <c r="E29" s="16">
        <v>0</v>
      </c>
      <c r="F29" s="16">
        <v>0.5</v>
      </c>
      <c r="G29" s="16">
        <v>0</v>
      </c>
      <c r="H29" s="16">
        <v>0.5</v>
      </c>
      <c r="I29" s="16">
        <v>0</v>
      </c>
      <c r="J29" s="16">
        <v>0.5</v>
      </c>
      <c r="K29" s="16">
        <v>0</v>
      </c>
      <c r="L29" s="16">
        <v>0.5</v>
      </c>
      <c r="M29" s="16">
        <v>0</v>
      </c>
      <c r="N29" s="16">
        <v>0.5</v>
      </c>
      <c r="O29" s="16">
        <v>0</v>
      </c>
      <c r="P29" s="16">
        <v>0.5</v>
      </c>
      <c r="Q29" s="16">
        <v>0</v>
      </c>
      <c r="R29" s="16">
        <v>0.5</v>
      </c>
      <c r="S29" s="16">
        <v>0</v>
      </c>
      <c r="T29" s="16">
        <v>0.5</v>
      </c>
      <c r="U29" s="16">
        <v>0</v>
      </c>
      <c r="V29" s="16">
        <v>0.5</v>
      </c>
      <c r="X29" s="149" t="str">
        <f t="shared" si="7"/>
        <v>Тезиков Михаил</v>
      </c>
      <c r="Y29" s="149"/>
      <c r="Z29" s="43">
        <f t="shared" si="1"/>
        <v>0</v>
      </c>
      <c r="AA29" s="44">
        <f t="shared" si="2"/>
        <v>0</v>
      </c>
      <c r="AB29" s="44">
        <f t="shared" si="3"/>
        <v>0</v>
      </c>
      <c r="AC29" s="26"/>
      <c r="AD29" s="44">
        <f t="shared" si="4"/>
        <v>0</v>
      </c>
      <c r="AE29" s="44">
        <f t="shared" si="5"/>
        <v>10</v>
      </c>
      <c r="AF29" s="44">
        <f t="shared" si="6"/>
        <v>0</v>
      </c>
    </row>
    <row r="30" spans="1:32" ht="15.6">
      <c r="A30" s="41">
        <v>20</v>
      </c>
      <c r="B30" s="16" t="s">
        <v>119</v>
      </c>
      <c r="C30" s="16">
        <v>0</v>
      </c>
      <c r="D30" s="16">
        <v>0.5</v>
      </c>
      <c r="E30" s="16">
        <v>0</v>
      </c>
      <c r="F30" s="16">
        <v>0.5</v>
      </c>
      <c r="G30" s="16">
        <v>0</v>
      </c>
      <c r="H30" s="16">
        <v>0.5</v>
      </c>
      <c r="I30" s="16">
        <v>0</v>
      </c>
      <c r="J30" s="16">
        <v>1</v>
      </c>
      <c r="K30" s="16">
        <v>0</v>
      </c>
      <c r="L30" s="16">
        <v>0.5</v>
      </c>
      <c r="M30" s="16">
        <v>0</v>
      </c>
      <c r="N30" s="16">
        <v>0.5</v>
      </c>
      <c r="O30" s="16">
        <v>0</v>
      </c>
      <c r="P30" s="16">
        <v>0.5</v>
      </c>
      <c r="Q30" s="16">
        <v>0</v>
      </c>
      <c r="R30" s="16">
        <v>0.5</v>
      </c>
      <c r="S30" s="16">
        <v>0</v>
      </c>
      <c r="T30" s="16">
        <v>0.5</v>
      </c>
      <c r="U30" s="16">
        <v>0</v>
      </c>
      <c r="V30" s="16">
        <v>0.5</v>
      </c>
      <c r="X30" s="149" t="str">
        <f t="shared" si="7"/>
        <v>Уклеева Анна</v>
      </c>
      <c r="Y30" s="149"/>
      <c r="Z30" s="43">
        <f t="shared" si="1"/>
        <v>0</v>
      </c>
      <c r="AA30" s="44">
        <f t="shared" si="2"/>
        <v>0</v>
      </c>
      <c r="AB30" s="44">
        <f t="shared" si="3"/>
        <v>0</v>
      </c>
      <c r="AC30" s="46"/>
      <c r="AD30" s="44">
        <f t="shared" si="4"/>
        <v>0</v>
      </c>
      <c r="AE30" s="44">
        <f t="shared" si="5"/>
        <v>9</v>
      </c>
      <c r="AF30" s="44">
        <f t="shared" si="6"/>
        <v>1</v>
      </c>
    </row>
    <row r="31" spans="1:32" ht="15.6">
      <c r="A31" s="41">
        <v>21</v>
      </c>
      <c r="B31" s="16" t="s">
        <v>123</v>
      </c>
      <c r="C31" s="16">
        <v>0</v>
      </c>
      <c r="D31" s="16">
        <v>0.5</v>
      </c>
      <c r="E31" s="16">
        <v>0</v>
      </c>
      <c r="F31" s="16">
        <v>0.5</v>
      </c>
      <c r="G31" s="16">
        <v>0</v>
      </c>
      <c r="H31" s="16">
        <v>0.5</v>
      </c>
      <c r="I31" s="16">
        <v>0</v>
      </c>
      <c r="J31" s="16">
        <v>1</v>
      </c>
      <c r="K31" s="16">
        <v>0</v>
      </c>
      <c r="L31" s="16">
        <v>0.5</v>
      </c>
      <c r="M31" s="16">
        <v>0</v>
      </c>
      <c r="N31" s="16">
        <v>0.5</v>
      </c>
      <c r="O31" s="16">
        <v>0</v>
      </c>
      <c r="P31" s="16">
        <v>0.5</v>
      </c>
      <c r="Q31" s="16">
        <v>0</v>
      </c>
      <c r="R31" s="16">
        <v>0.5</v>
      </c>
      <c r="S31" s="16">
        <v>0</v>
      </c>
      <c r="T31" s="16">
        <v>0.5</v>
      </c>
      <c r="U31" s="16">
        <v>0</v>
      </c>
      <c r="V31" s="16">
        <v>0.5</v>
      </c>
      <c r="X31" s="149" t="str">
        <f t="shared" ref="X31:X35" si="8">B31</f>
        <v>Хайруллин Артур</v>
      </c>
      <c r="Y31" s="149"/>
      <c r="Z31" s="43">
        <f t="shared" ref="Z31:Z35" si="9">COUNTIFS(C$9:V$9,"СГ",C31:V31,0)</f>
        <v>0</v>
      </c>
      <c r="AA31" s="44">
        <f t="shared" ref="AA31:AA35" si="10">COUNTIFS(C$9:V$9,"СГ",C31:V31,0.5)</f>
        <v>0</v>
      </c>
      <c r="AB31" s="44">
        <f t="shared" ref="AB31:AB35" si="11">COUNTIFS(C$9:V$9,"СГ",C31:V31,1)</f>
        <v>0</v>
      </c>
      <c r="AC31" s="46"/>
      <c r="AD31" s="44">
        <f t="shared" ref="AD31:AD34" si="12">COUNTIFS(C$9:V$9,"КГ",C31:V31,0)</f>
        <v>0</v>
      </c>
      <c r="AE31" s="44">
        <f t="shared" ref="AE31:AE35" si="13">COUNTIFS(C$9:V$9,"КГ",C31:V31,0.5)</f>
        <v>9</v>
      </c>
      <c r="AF31" s="44">
        <f t="shared" ref="AF31:AF35" si="14">COUNTIFS(C$9:V$9,"КГ",C31:V31,1)</f>
        <v>1</v>
      </c>
    </row>
    <row r="32" spans="1:32" ht="15.6">
      <c r="A32" s="41">
        <v>22</v>
      </c>
      <c r="B32" s="16" t="s">
        <v>127</v>
      </c>
      <c r="C32" s="16">
        <v>0</v>
      </c>
      <c r="D32" s="16">
        <v>0.5</v>
      </c>
      <c r="E32" s="16">
        <v>0</v>
      </c>
      <c r="F32" s="16">
        <v>1</v>
      </c>
      <c r="G32" s="16">
        <v>0</v>
      </c>
      <c r="H32" s="16">
        <v>0.5</v>
      </c>
      <c r="I32" s="16">
        <v>0</v>
      </c>
      <c r="J32" s="16">
        <v>0.5</v>
      </c>
      <c r="K32" s="16">
        <v>0</v>
      </c>
      <c r="L32" s="16">
        <v>0.5</v>
      </c>
      <c r="M32" s="16">
        <v>0</v>
      </c>
      <c r="N32" s="16">
        <v>0.5</v>
      </c>
      <c r="O32" s="16">
        <v>0</v>
      </c>
      <c r="P32" s="16">
        <v>1</v>
      </c>
      <c r="Q32" s="16">
        <v>0</v>
      </c>
      <c r="R32" s="16">
        <v>1</v>
      </c>
      <c r="S32" s="16">
        <v>0</v>
      </c>
      <c r="T32" s="16">
        <v>1</v>
      </c>
      <c r="U32" s="16">
        <v>0</v>
      </c>
      <c r="V32" s="16">
        <v>1</v>
      </c>
      <c r="X32" s="149" t="str">
        <f t="shared" si="8"/>
        <v>Харисова Агния</v>
      </c>
      <c r="Y32" s="149"/>
      <c r="Z32" s="43">
        <f t="shared" si="9"/>
        <v>0</v>
      </c>
      <c r="AA32" s="44">
        <f t="shared" si="10"/>
        <v>0</v>
      </c>
      <c r="AB32" s="44">
        <f t="shared" si="11"/>
        <v>0</v>
      </c>
      <c r="AC32" s="46"/>
      <c r="AD32" s="44">
        <f t="shared" si="12"/>
        <v>0</v>
      </c>
      <c r="AE32" s="44">
        <f t="shared" si="13"/>
        <v>5</v>
      </c>
      <c r="AF32" s="44">
        <f t="shared" si="14"/>
        <v>5</v>
      </c>
    </row>
    <row r="33" spans="1:33" ht="15.6">
      <c r="A33" s="41">
        <v>23</v>
      </c>
      <c r="B33" s="16" t="s">
        <v>125</v>
      </c>
      <c r="C33" s="16"/>
      <c r="D33" s="16">
        <v>0</v>
      </c>
      <c r="E33" s="16"/>
      <c r="F33" s="16">
        <v>0</v>
      </c>
      <c r="G33" s="16"/>
      <c r="H33" s="16">
        <v>0</v>
      </c>
      <c r="I33" s="16"/>
      <c r="J33" s="16">
        <v>0</v>
      </c>
      <c r="K33" s="16"/>
      <c r="L33" s="16">
        <v>0</v>
      </c>
      <c r="M33" s="16"/>
      <c r="N33" s="16">
        <v>0</v>
      </c>
      <c r="O33" s="16"/>
      <c r="P33" s="16">
        <v>0</v>
      </c>
      <c r="Q33" s="16"/>
      <c r="R33" s="16">
        <v>0</v>
      </c>
      <c r="S33" s="16"/>
      <c r="T33" s="16">
        <v>0</v>
      </c>
      <c r="U33" s="16"/>
      <c r="V33" s="16">
        <v>0</v>
      </c>
      <c r="X33" s="149" t="str">
        <f t="shared" si="8"/>
        <v>Шемонаева Полина</v>
      </c>
      <c r="Y33" s="149"/>
      <c r="Z33" s="43">
        <f t="shared" si="9"/>
        <v>0</v>
      </c>
      <c r="AA33" s="44">
        <f t="shared" si="10"/>
        <v>0</v>
      </c>
      <c r="AB33" s="44">
        <f t="shared" si="11"/>
        <v>0</v>
      </c>
      <c r="AC33" s="46"/>
      <c r="AD33" s="44">
        <f t="shared" si="12"/>
        <v>10</v>
      </c>
      <c r="AE33" s="44">
        <f t="shared" si="13"/>
        <v>0</v>
      </c>
      <c r="AF33" s="44">
        <f t="shared" si="14"/>
        <v>0</v>
      </c>
    </row>
    <row r="34" spans="1:33" ht="15.6">
      <c r="A34" s="41">
        <v>24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X34" s="149">
        <f t="shared" si="8"/>
        <v>0</v>
      </c>
      <c r="Y34" s="149"/>
      <c r="Z34" s="43">
        <f t="shared" si="9"/>
        <v>0</v>
      </c>
      <c r="AA34" s="44">
        <f t="shared" si="10"/>
        <v>0</v>
      </c>
      <c r="AB34" s="44">
        <f t="shared" si="11"/>
        <v>0</v>
      </c>
      <c r="AC34" s="46"/>
      <c r="AD34" s="44">
        <f t="shared" si="12"/>
        <v>0</v>
      </c>
      <c r="AE34" s="44">
        <f t="shared" si="13"/>
        <v>0</v>
      </c>
      <c r="AF34" s="44">
        <f t="shared" si="14"/>
        <v>0</v>
      </c>
    </row>
    <row r="35" spans="1:33" ht="15.6">
      <c r="A35" s="41">
        <v>25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X35" s="149">
        <f t="shared" si="8"/>
        <v>0</v>
      </c>
      <c r="Y35" s="149"/>
      <c r="Z35" s="43">
        <f t="shared" si="9"/>
        <v>0</v>
      </c>
      <c r="AA35" s="44">
        <f t="shared" si="10"/>
        <v>0</v>
      </c>
      <c r="AB35" s="44">
        <f t="shared" si="11"/>
        <v>0</v>
      </c>
      <c r="AC35" s="46"/>
      <c r="AD35" s="44">
        <f>COUNTIFS(C$9:V$9,"КГ",C35:V35,0)</f>
        <v>0</v>
      </c>
      <c r="AE35" s="44">
        <f t="shared" si="13"/>
        <v>0</v>
      </c>
      <c r="AF35" s="44">
        <f t="shared" si="14"/>
        <v>0</v>
      </c>
    </row>
    <row r="36" spans="1:33" ht="15.6">
      <c r="A36" s="105"/>
      <c r="B36" s="72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X36" s="147" t="s">
        <v>90</v>
      </c>
      <c r="Y36" s="147"/>
      <c r="Z36" s="51">
        <f>SUM(Z11:Z35)</f>
        <v>0</v>
      </c>
      <c r="AA36" s="51">
        <f t="shared" ref="AA36:AB36" si="15">SUM(AA11:AA35)</f>
        <v>0</v>
      </c>
      <c r="AB36" s="51">
        <f t="shared" si="15"/>
        <v>0</v>
      </c>
      <c r="AC36" s="52"/>
      <c r="AD36" s="51">
        <f>SUM(AD11:AD35)</f>
        <v>10</v>
      </c>
      <c r="AE36" s="51">
        <f t="shared" ref="AE36:AF36" si="16">SUM(AE11:AE35)</f>
        <v>139</v>
      </c>
      <c r="AF36" s="51">
        <f t="shared" si="16"/>
        <v>61</v>
      </c>
      <c r="AG36" s="50"/>
    </row>
    <row r="37" spans="1:33" ht="15.6">
      <c r="A37" s="150"/>
      <c r="B37" s="51" t="s">
        <v>77</v>
      </c>
      <c r="C37" s="51" t="s">
        <v>93</v>
      </c>
      <c r="D37" s="51" t="s">
        <v>16</v>
      </c>
      <c r="E37" s="51" t="s">
        <v>93</v>
      </c>
      <c r="F37" s="51" t="s">
        <v>16</v>
      </c>
      <c r="G37" s="51" t="s">
        <v>93</v>
      </c>
      <c r="H37" s="51" t="s">
        <v>16</v>
      </c>
      <c r="I37" s="51" t="s">
        <v>93</v>
      </c>
      <c r="J37" s="51" t="s">
        <v>16</v>
      </c>
      <c r="K37" s="51" t="s">
        <v>93</v>
      </c>
      <c r="L37" s="51" t="s">
        <v>16</v>
      </c>
      <c r="M37" s="51" t="s">
        <v>93</v>
      </c>
      <c r="N37" s="51" t="s">
        <v>16</v>
      </c>
      <c r="O37" s="51" t="s">
        <v>93</v>
      </c>
      <c r="P37" s="51" t="s">
        <v>16</v>
      </c>
      <c r="Q37" s="51" t="s">
        <v>93</v>
      </c>
      <c r="R37" s="51" t="s">
        <v>16</v>
      </c>
      <c r="S37" s="51" t="s">
        <v>93</v>
      </c>
      <c r="T37" s="51" t="s">
        <v>16</v>
      </c>
      <c r="U37" s="51" t="s">
        <v>93</v>
      </c>
      <c r="V37" s="51" t="s">
        <v>16</v>
      </c>
      <c r="X37" s="148"/>
      <c r="Y37" s="148"/>
      <c r="Z37" s="54"/>
      <c r="AA37" s="54"/>
      <c r="AB37" s="54"/>
      <c r="AC37" s="46"/>
      <c r="AD37" s="54"/>
      <c r="AE37" s="54"/>
      <c r="AF37" s="54"/>
      <c r="AG37" s="50"/>
    </row>
    <row r="38" spans="1:33" ht="15.6">
      <c r="A38" s="150"/>
      <c r="B38" s="55">
        <v>0</v>
      </c>
      <c r="C38" s="56">
        <f>COUNTIF(C11:C35,0)</f>
        <v>14</v>
      </c>
      <c r="D38" s="56">
        <f t="shared" ref="D38:U38" si="17">COUNTIF(D11:D35,0)</f>
        <v>1</v>
      </c>
      <c r="E38" s="56">
        <f t="shared" si="17"/>
        <v>18</v>
      </c>
      <c r="F38" s="56">
        <f t="shared" si="17"/>
        <v>1</v>
      </c>
      <c r="G38" s="56">
        <f t="shared" si="17"/>
        <v>20</v>
      </c>
      <c r="H38" s="56">
        <f t="shared" si="17"/>
        <v>1</v>
      </c>
      <c r="I38" s="56">
        <f t="shared" si="17"/>
        <v>20</v>
      </c>
      <c r="J38" s="56">
        <f t="shared" si="17"/>
        <v>1</v>
      </c>
      <c r="K38" s="56">
        <f t="shared" si="17"/>
        <v>17</v>
      </c>
      <c r="L38" s="56">
        <f t="shared" si="17"/>
        <v>1</v>
      </c>
      <c r="M38" s="56">
        <f t="shared" si="17"/>
        <v>18</v>
      </c>
      <c r="N38" s="56">
        <f t="shared" si="17"/>
        <v>1</v>
      </c>
      <c r="O38" s="56">
        <f t="shared" si="17"/>
        <v>17</v>
      </c>
      <c r="P38" s="56">
        <f t="shared" si="17"/>
        <v>1</v>
      </c>
      <c r="Q38" s="56">
        <f t="shared" si="17"/>
        <v>14</v>
      </c>
      <c r="R38" s="56">
        <f t="shared" si="17"/>
        <v>1</v>
      </c>
      <c r="S38" s="56">
        <f t="shared" si="17"/>
        <v>19</v>
      </c>
      <c r="T38" s="56">
        <f t="shared" si="17"/>
        <v>1</v>
      </c>
      <c r="U38" s="56">
        <f t="shared" si="17"/>
        <v>21</v>
      </c>
      <c r="V38" s="56">
        <f>COUNTIF(V11:V35,0)</f>
        <v>1</v>
      </c>
      <c r="X38" s="148"/>
      <c r="Y38" s="148"/>
      <c r="Z38" s="54"/>
      <c r="AA38" s="54"/>
      <c r="AB38" s="54"/>
      <c r="AC38" s="46"/>
      <c r="AD38" s="54"/>
      <c r="AE38" s="54"/>
      <c r="AF38" s="54"/>
      <c r="AG38" s="50"/>
    </row>
    <row r="39" spans="1:33" ht="15.6">
      <c r="A39" s="150"/>
      <c r="B39" s="55">
        <v>0.5</v>
      </c>
      <c r="C39" s="56">
        <f>COUNTIF(C11:C35,0.5)</f>
        <v>6</v>
      </c>
      <c r="D39" s="56">
        <f t="shared" ref="D39:V39" si="18">COUNTIF(D11:D35,0.5)</f>
        <v>9</v>
      </c>
      <c r="E39" s="56">
        <f t="shared" si="18"/>
        <v>2</v>
      </c>
      <c r="F39" s="56">
        <f t="shared" si="18"/>
        <v>12</v>
      </c>
      <c r="G39" s="56">
        <f t="shared" si="18"/>
        <v>0</v>
      </c>
      <c r="H39" s="56">
        <f t="shared" si="18"/>
        <v>20</v>
      </c>
      <c r="I39" s="56">
        <f t="shared" si="18"/>
        <v>0</v>
      </c>
      <c r="J39" s="56">
        <f t="shared" si="18"/>
        <v>15</v>
      </c>
      <c r="K39" s="56">
        <f t="shared" si="18"/>
        <v>3</v>
      </c>
      <c r="L39" s="56">
        <f t="shared" si="18"/>
        <v>15</v>
      </c>
      <c r="M39" s="56">
        <f t="shared" si="18"/>
        <v>2</v>
      </c>
      <c r="N39" s="56">
        <f t="shared" si="18"/>
        <v>14</v>
      </c>
      <c r="O39" s="56">
        <f t="shared" si="18"/>
        <v>3</v>
      </c>
      <c r="P39" s="56">
        <f t="shared" si="18"/>
        <v>16</v>
      </c>
      <c r="Q39" s="56">
        <f t="shared" si="18"/>
        <v>6</v>
      </c>
      <c r="R39" s="56">
        <f t="shared" si="18"/>
        <v>12</v>
      </c>
      <c r="S39" s="56">
        <f t="shared" si="18"/>
        <v>2</v>
      </c>
      <c r="T39" s="56">
        <f t="shared" si="18"/>
        <v>13</v>
      </c>
      <c r="U39" s="56">
        <f t="shared" si="18"/>
        <v>0</v>
      </c>
      <c r="V39" s="56">
        <f t="shared" si="18"/>
        <v>13</v>
      </c>
      <c r="X39" s="148"/>
      <c r="Y39" s="148"/>
      <c r="Z39" s="54"/>
      <c r="AA39" s="54"/>
      <c r="AB39" s="54"/>
      <c r="AC39" s="50"/>
      <c r="AD39" s="54"/>
      <c r="AE39" s="54"/>
      <c r="AF39" s="54"/>
      <c r="AG39" s="50"/>
    </row>
    <row r="40" spans="1:33" ht="15.6">
      <c r="A40" s="150"/>
      <c r="B40" s="55">
        <v>1</v>
      </c>
      <c r="C40" s="56">
        <f>COUNTIF(C11:C35,1)</f>
        <v>0</v>
      </c>
      <c r="D40" s="56">
        <f t="shared" ref="D40:V40" si="19">COUNTIF(D11:D35,1)</f>
        <v>11</v>
      </c>
      <c r="E40" s="56">
        <f t="shared" si="19"/>
        <v>0</v>
      </c>
      <c r="F40" s="56">
        <f t="shared" si="19"/>
        <v>8</v>
      </c>
      <c r="G40" s="56">
        <f t="shared" si="19"/>
        <v>0</v>
      </c>
      <c r="H40" s="56">
        <f t="shared" si="19"/>
        <v>0</v>
      </c>
      <c r="I40" s="56">
        <f t="shared" si="19"/>
        <v>0</v>
      </c>
      <c r="J40" s="56">
        <f t="shared" si="19"/>
        <v>5</v>
      </c>
      <c r="K40" s="56">
        <f t="shared" si="19"/>
        <v>0</v>
      </c>
      <c r="L40" s="56">
        <f t="shared" si="19"/>
        <v>5</v>
      </c>
      <c r="M40" s="56">
        <f t="shared" si="19"/>
        <v>0</v>
      </c>
      <c r="N40" s="56">
        <f t="shared" si="19"/>
        <v>6</v>
      </c>
      <c r="O40" s="56">
        <f t="shared" si="19"/>
        <v>0</v>
      </c>
      <c r="P40" s="56">
        <f t="shared" si="19"/>
        <v>4</v>
      </c>
      <c r="Q40" s="56">
        <f t="shared" si="19"/>
        <v>0</v>
      </c>
      <c r="R40" s="56">
        <f t="shared" si="19"/>
        <v>8</v>
      </c>
      <c r="S40" s="56">
        <f t="shared" si="19"/>
        <v>0</v>
      </c>
      <c r="T40" s="56">
        <f t="shared" si="19"/>
        <v>7</v>
      </c>
      <c r="U40" s="56">
        <f t="shared" si="19"/>
        <v>0</v>
      </c>
      <c r="V40" s="56">
        <f t="shared" si="19"/>
        <v>7</v>
      </c>
      <c r="X40" s="148"/>
      <c r="Y40" s="148"/>
      <c r="Z40" s="54"/>
      <c r="AA40" s="54"/>
      <c r="AB40" s="54"/>
      <c r="AC40" s="50"/>
      <c r="AD40" s="54"/>
      <c r="AE40" s="54"/>
      <c r="AF40" s="54"/>
      <c r="AG40" s="50"/>
    </row>
    <row r="41" spans="1:33" ht="15.6">
      <c r="A41" s="114"/>
      <c r="B41" s="55" t="s">
        <v>88</v>
      </c>
      <c r="C41" s="56">
        <f>C38+C39+C40</f>
        <v>20</v>
      </c>
      <c r="D41" s="56">
        <f t="shared" ref="D41:V41" si="20">D38+D39+D40</f>
        <v>21</v>
      </c>
      <c r="E41" s="56">
        <f t="shared" si="20"/>
        <v>20</v>
      </c>
      <c r="F41" s="56">
        <f t="shared" si="20"/>
        <v>21</v>
      </c>
      <c r="G41" s="56">
        <f t="shared" si="20"/>
        <v>20</v>
      </c>
      <c r="H41" s="56">
        <f t="shared" si="20"/>
        <v>21</v>
      </c>
      <c r="I41" s="56">
        <f t="shared" si="20"/>
        <v>20</v>
      </c>
      <c r="J41" s="56">
        <f t="shared" si="20"/>
        <v>21</v>
      </c>
      <c r="K41" s="56">
        <f t="shared" si="20"/>
        <v>20</v>
      </c>
      <c r="L41" s="56">
        <f t="shared" si="20"/>
        <v>21</v>
      </c>
      <c r="M41" s="56">
        <f t="shared" si="20"/>
        <v>20</v>
      </c>
      <c r="N41" s="56">
        <f t="shared" si="20"/>
        <v>21</v>
      </c>
      <c r="O41" s="56">
        <f t="shared" si="20"/>
        <v>20</v>
      </c>
      <c r="P41" s="56">
        <f t="shared" si="20"/>
        <v>21</v>
      </c>
      <c r="Q41" s="56">
        <f t="shared" si="20"/>
        <v>20</v>
      </c>
      <c r="R41" s="56">
        <f t="shared" si="20"/>
        <v>21</v>
      </c>
      <c r="S41" s="56">
        <f t="shared" si="20"/>
        <v>21</v>
      </c>
      <c r="T41" s="56">
        <f t="shared" si="20"/>
        <v>21</v>
      </c>
      <c r="U41" s="56">
        <f t="shared" si="20"/>
        <v>21</v>
      </c>
      <c r="V41" s="56">
        <f t="shared" si="20"/>
        <v>21</v>
      </c>
      <c r="X41" s="119"/>
      <c r="Y41" s="119"/>
      <c r="Z41" s="54"/>
      <c r="AA41" s="54"/>
      <c r="AB41" s="54"/>
      <c r="AC41" s="50"/>
      <c r="AD41" s="54"/>
      <c r="AE41" s="54"/>
      <c r="AF41" s="54"/>
      <c r="AG41" s="50"/>
    </row>
    <row r="42" spans="1:33" ht="15.6">
      <c r="A42" s="114"/>
      <c r="B42" s="115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X42" s="47"/>
      <c r="Y42" s="47"/>
      <c r="Z42" s="54"/>
      <c r="AA42" s="54"/>
      <c r="AB42" s="54"/>
      <c r="AC42" s="50"/>
      <c r="AD42" s="54"/>
      <c r="AE42" s="54"/>
      <c r="AF42" s="54"/>
      <c r="AG42" s="50"/>
    </row>
    <row r="43" spans="1:33" ht="15.6">
      <c r="A43" s="154" t="s">
        <v>89</v>
      </c>
      <c r="B43" s="51" t="s">
        <v>77</v>
      </c>
      <c r="C43" s="51" t="s">
        <v>93</v>
      </c>
      <c r="D43" s="51" t="s">
        <v>16</v>
      </c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3" ht="15.75" customHeight="1">
      <c r="A44" s="155"/>
      <c r="B44" s="57">
        <v>0</v>
      </c>
      <c r="C44" s="58">
        <f>C38+E38+G38+I38+K38+M38+O38+Q38+S38+U38</f>
        <v>178</v>
      </c>
      <c r="D44" s="58">
        <f>D38+F38+H38+J38+L38+N38+P38+R38+T38+V38</f>
        <v>10</v>
      </c>
    </row>
    <row r="45" spans="1:33" ht="15.6">
      <c r="A45" s="155"/>
      <c r="B45" s="57">
        <v>0.5</v>
      </c>
      <c r="C45" s="58">
        <f>C39+E39+G39+I39+K39+M39+O39+Q39+S39+U39</f>
        <v>24</v>
      </c>
      <c r="D45" s="58">
        <f t="shared" ref="D45:D46" si="21">D39+F39+H39+J39+L39+N39+P39+R39+T39+V39</f>
        <v>139</v>
      </c>
    </row>
    <row r="46" spans="1:33" ht="15.6">
      <c r="A46" s="156"/>
      <c r="B46" s="57">
        <v>1</v>
      </c>
      <c r="C46" s="58">
        <f>C40+E40+G40+I40+K40+M40+O40+Q40+S40+U40</f>
        <v>0</v>
      </c>
      <c r="D46" s="58">
        <f t="shared" si="21"/>
        <v>61</v>
      </c>
    </row>
  </sheetData>
  <sheetProtection algorithmName="SHA-512" hashValue="v0d6pyFeg9/5pUesdMiAZI/w2BMc1E0YsqxV3J5bd+JLipgl3QeYv1eVuhI/Tu30blFvXKedm7bTtkz8kgV3Dg==" saltValue="AZQXwbo9iJ9Z8xd6/pbHKg==" spinCount="100000" sheet="1" objects="1" scenarios="1" selectLockedCells="1"/>
  <mergeCells count="53">
    <mergeCell ref="A43:A46"/>
    <mergeCell ref="S8:T8"/>
    <mergeCell ref="F3:P3"/>
    <mergeCell ref="M8:N8"/>
    <mergeCell ref="O8:P8"/>
    <mergeCell ref="A6:A9"/>
    <mergeCell ref="B6:B9"/>
    <mergeCell ref="C6:V6"/>
    <mergeCell ref="C7:F7"/>
    <mergeCell ref="G7:J7"/>
    <mergeCell ref="K7:N7"/>
    <mergeCell ref="O7:V7"/>
    <mergeCell ref="C8:D8"/>
    <mergeCell ref="E8:F8"/>
    <mergeCell ref="G8:H8"/>
    <mergeCell ref="I8:J8"/>
    <mergeCell ref="K8:L8"/>
    <mergeCell ref="U8:V8"/>
    <mergeCell ref="Q8:R8"/>
    <mergeCell ref="X24:Y24"/>
    <mergeCell ref="X25:Y25"/>
    <mergeCell ref="X6:Y10"/>
    <mergeCell ref="A37:A40"/>
    <mergeCell ref="X11:Y11"/>
    <mergeCell ref="X12:Y12"/>
    <mergeCell ref="X13:Y13"/>
    <mergeCell ref="X14:Y14"/>
    <mergeCell ref="X15:Y15"/>
    <mergeCell ref="X16:Y16"/>
    <mergeCell ref="X17:Y17"/>
    <mergeCell ref="X18:Y18"/>
    <mergeCell ref="X19:Y19"/>
    <mergeCell ref="X20:Y20"/>
    <mergeCell ref="X39:Y39"/>
    <mergeCell ref="X40:Y40"/>
    <mergeCell ref="X31:Y31"/>
    <mergeCell ref="X32:Y32"/>
    <mergeCell ref="X33:Y33"/>
    <mergeCell ref="Z6:AB9"/>
    <mergeCell ref="AD6:AF9"/>
    <mergeCell ref="X36:Y36"/>
    <mergeCell ref="X37:Y37"/>
    <mergeCell ref="X38:Y38"/>
    <mergeCell ref="X26:Y26"/>
    <mergeCell ref="X27:Y27"/>
    <mergeCell ref="X28:Y28"/>
    <mergeCell ref="X29:Y29"/>
    <mergeCell ref="X30:Y30"/>
    <mergeCell ref="X21:Y21"/>
    <mergeCell ref="X22:Y22"/>
    <mergeCell ref="X23:Y23"/>
    <mergeCell ref="X34:Y34"/>
    <mergeCell ref="X35:Y3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7"/>
  <sheetViews>
    <sheetView topLeftCell="A3" zoomScale="70" zoomScaleNormal="70" workbookViewId="0">
      <selection activeCell="L12" sqref="L12:L33"/>
    </sheetView>
  </sheetViews>
  <sheetFormatPr defaultColWidth="9.109375" defaultRowHeight="14.4"/>
  <cols>
    <col min="1" max="1" width="9.109375" style="25"/>
    <col min="2" max="2" width="33.33203125" style="25" customWidth="1"/>
    <col min="3" max="4" width="9.109375" style="25"/>
    <col min="5" max="5" width="8" style="25" customWidth="1"/>
    <col min="6" max="6" width="9.109375" style="25"/>
    <col min="7" max="7" width="9" style="25" customWidth="1"/>
    <col min="8" max="14" width="9.109375" style="25"/>
    <col min="15" max="15" width="16.33203125" style="25" customWidth="1"/>
    <col min="16" max="16" width="12.6640625" style="25" bestFit="1" customWidth="1"/>
    <col min="17" max="19" width="9.109375" style="25"/>
    <col min="20" max="20" width="12.6640625" style="25" bestFit="1" customWidth="1"/>
    <col min="21" max="16384" width="9.109375" style="25"/>
  </cols>
  <sheetData>
    <row r="1" spans="1:22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22" ht="10.5" customHeight="1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22" ht="15.6">
      <c r="A3" s="157" t="s">
        <v>100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22" ht="18.75" customHeight="1">
      <c r="A4" s="157" t="s">
        <v>99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90"/>
    </row>
    <row r="5" spans="1:22" ht="16.2" thickBot="1">
      <c r="A5" s="166" t="s">
        <v>74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1:22" ht="15.75" customHeight="1" thickBot="1">
      <c r="A6" s="91" t="s">
        <v>17</v>
      </c>
      <c r="B6" s="92" t="s">
        <v>19</v>
      </c>
      <c r="C6" s="153" t="s">
        <v>3</v>
      </c>
      <c r="D6" s="161"/>
      <c r="E6" s="161"/>
      <c r="F6" s="161"/>
      <c r="G6" s="161"/>
      <c r="H6" s="161"/>
      <c r="I6" s="161"/>
      <c r="J6" s="161"/>
      <c r="K6" s="161"/>
      <c r="L6" s="152"/>
      <c r="N6" s="138" t="s">
        <v>78</v>
      </c>
      <c r="O6" s="139"/>
      <c r="P6" s="138" t="s">
        <v>94</v>
      </c>
      <c r="Q6" s="139"/>
      <c r="R6" s="140"/>
      <c r="T6" s="138" t="s">
        <v>79</v>
      </c>
      <c r="U6" s="139"/>
      <c r="V6" s="140"/>
    </row>
    <row r="7" spans="1:22" ht="15.75" customHeight="1" thickBot="1">
      <c r="A7" s="93" t="s">
        <v>18</v>
      </c>
      <c r="B7" s="94" t="s">
        <v>20</v>
      </c>
      <c r="C7" s="153" t="s">
        <v>21</v>
      </c>
      <c r="D7" s="161"/>
      <c r="E7" s="161"/>
      <c r="F7" s="161"/>
      <c r="G7" s="152"/>
      <c r="H7" s="161" t="s">
        <v>22</v>
      </c>
      <c r="I7" s="161"/>
      <c r="J7" s="161"/>
      <c r="K7" s="161"/>
      <c r="L7" s="152"/>
      <c r="N7" s="141"/>
      <c r="O7" s="142"/>
      <c r="P7" s="141"/>
      <c r="Q7" s="142"/>
      <c r="R7" s="143"/>
      <c r="T7" s="141"/>
      <c r="U7" s="142"/>
      <c r="V7" s="143"/>
    </row>
    <row r="8" spans="1:22" ht="84" customHeight="1" thickBot="1">
      <c r="A8" s="95"/>
      <c r="B8" s="96"/>
      <c r="C8" s="153" t="s">
        <v>23</v>
      </c>
      <c r="D8" s="152"/>
      <c r="E8" s="153" t="s">
        <v>24</v>
      </c>
      <c r="F8" s="152"/>
      <c r="G8" s="151" t="s">
        <v>25</v>
      </c>
      <c r="H8" s="165"/>
      <c r="I8" s="151" t="s">
        <v>26</v>
      </c>
      <c r="J8" s="152"/>
      <c r="K8" s="153" t="s">
        <v>27</v>
      </c>
      <c r="L8" s="152"/>
      <c r="N8" s="141"/>
      <c r="O8" s="142"/>
      <c r="P8" s="141"/>
      <c r="Q8" s="142"/>
      <c r="R8" s="143"/>
      <c r="S8" s="26"/>
      <c r="T8" s="141"/>
      <c r="U8" s="142"/>
      <c r="V8" s="143"/>
    </row>
    <row r="9" spans="1:22" ht="16.2" thickBot="1">
      <c r="A9" s="97"/>
      <c r="B9" s="98"/>
      <c r="C9" s="99" t="s">
        <v>93</v>
      </c>
      <c r="D9" s="99" t="s">
        <v>16</v>
      </c>
      <c r="E9" s="99" t="s">
        <v>93</v>
      </c>
      <c r="F9" s="100" t="s">
        <v>16</v>
      </c>
      <c r="G9" s="101" t="s">
        <v>93</v>
      </c>
      <c r="H9" s="77" t="s">
        <v>16</v>
      </c>
      <c r="I9" s="102" t="s">
        <v>93</v>
      </c>
      <c r="J9" s="99" t="s">
        <v>16</v>
      </c>
      <c r="K9" s="99" t="s">
        <v>93</v>
      </c>
      <c r="L9" s="99" t="s">
        <v>16</v>
      </c>
      <c r="N9" s="141"/>
      <c r="O9" s="142"/>
      <c r="P9" s="144"/>
      <c r="Q9" s="145"/>
      <c r="R9" s="146"/>
      <c r="S9" s="26"/>
      <c r="T9" s="144"/>
      <c r="U9" s="145"/>
      <c r="V9" s="146"/>
    </row>
    <row r="10" spans="1:22" ht="16.2" thickBot="1">
      <c r="A10" s="103">
        <v>1</v>
      </c>
      <c r="B10" s="104">
        <v>2</v>
      </c>
      <c r="C10" s="104">
        <v>3</v>
      </c>
      <c r="D10" s="104">
        <v>4</v>
      </c>
      <c r="E10" s="104">
        <v>5</v>
      </c>
      <c r="F10" s="105">
        <v>6</v>
      </c>
      <c r="G10" s="84">
        <v>7</v>
      </c>
      <c r="H10" s="84">
        <v>8</v>
      </c>
      <c r="I10" s="104">
        <v>9</v>
      </c>
      <c r="J10" s="104">
        <v>10</v>
      </c>
      <c r="K10" s="104">
        <v>11</v>
      </c>
      <c r="L10" s="104">
        <v>12</v>
      </c>
      <c r="N10" s="144"/>
      <c r="O10" s="145"/>
      <c r="P10" s="70">
        <v>0</v>
      </c>
      <c r="Q10" s="35">
        <v>0.5</v>
      </c>
      <c r="R10" s="36">
        <v>1</v>
      </c>
      <c r="S10" s="26"/>
      <c r="T10" s="37">
        <v>0</v>
      </c>
      <c r="U10" s="38">
        <v>0.5</v>
      </c>
      <c r="V10" s="39">
        <v>1</v>
      </c>
    </row>
    <row r="11" spans="1:22" ht="15.6">
      <c r="A11" s="106">
        <v>1</v>
      </c>
      <c r="B11" s="41" t="str">
        <f>Позн.разв!B11</f>
        <v>Амбульмамбеков Марк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N11" s="149" t="str">
        <f>B11</f>
        <v>Амбульмамбеков Марк</v>
      </c>
      <c r="O11" s="149"/>
      <c r="P11" s="43">
        <f t="shared" ref="P11:P30" si="0">COUNTIFS(C$9:L$9,"СГ",C11:L11,0)</f>
        <v>0</v>
      </c>
      <c r="Q11" s="44">
        <f t="shared" ref="Q11:Q30" si="1">COUNTIFS(C$9:L$9,"СГ",C11:L11,0.5)</f>
        <v>0</v>
      </c>
      <c r="R11" s="44">
        <f t="shared" ref="R11:R30" si="2">COUNTIFS(C$9:L$9,"СГ",C11:L11,1)</f>
        <v>0</v>
      </c>
      <c r="S11" s="26"/>
      <c r="T11" s="44">
        <f t="shared" ref="T11:T30" si="3">COUNTIFS(C$9:L$9,"КГ",C11:L11,0)</f>
        <v>0</v>
      </c>
      <c r="U11" s="44">
        <f t="shared" ref="U11:U30" si="4">COUNTIFS(C$9:L$9,"КГ",C11:L11,0.5)</f>
        <v>0</v>
      </c>
      <c r="V11" s="44">
        <f t="shared" ref="V11:V30" si="5">COUNTIFS(C$9:L$9,"КГ",C11:L11,1)</f>
        <v>0</v>
      </c>
    </row>
    <row r="12" spans="1:22" ht="15.6">
      <c r="A12" s="106">
        <v>2</v>
      </c>
      <c r="B12" s="41" t="str">
        <f>Позн.разв!B12</f>
        <v>Бельба Татьяна</v>
      </c>
      <c r="C12" s="16">
        <v>0.5</v>
      </c>
      <c r="D12" s="16">
        <v>1</v>
      </c>
      <c r="E12" s="16">
        <v>0.5</v>
      </c>
      <c r="F12" s="16">
        <v>1</v>
      </c>
      <c r="G12" s="16">
        <v>0.5</v>
      </c>
      <c r="H12" s="16">
        <v>1</v>
      </c>
      <c r="I12" s="16">
        <v>0.5</v>
      </c>
      <c r="J12" s="16">
        <v>1</v>
      </c>
      <c r="K12" s="16">
        <v>0.5</v>
      </c>
      <c r="L12" s="16">
        <v>1</v>
      </c>
      <c r="N12" s="149" t="str">
        <f t="shared" ref="N12:N30" si="6">B12</f>
        <v>Бельба Татьяна</v>
      </c>
      <c r="O12" s="149"/>
      <c r="P12" s="43">
        <f t="shared" si="0"/>
        <v>0</v>
      </c>
      <c r="Q12" s="44">
        <f t="shared" si="1"/>
        <v>0</v>
      </c>
      <c r="R12" s="44">
        <f t="shared" si="2"/>
        <v>0</v>
      </c>
      <c r="S12" s="26"/>
      <c r="T12" s="44">
        <f t="shared" si="3"/>
        <v>0</v>
      </c>
      <c r="U12" s="44">
        <f t="shared" si="4"/>
        <v>0</v>
      </c>
      <c r="V12" s="44">
        <f t="shared" si="5"/>
        <v>5</v>
      </c>
    </row>
    <row r="13" spans="1:22" ht="15.6">
      <c r="A13" s="106">
        <v>3</v>
      </c>
      <c r="B13" s="41" t="str">
        <f>Позн.разв!B13</f>
        <v>Волков Мирон</v>
      </c>
      <c r="C13" s="16">
        <v>0</v>
      </c>
      <c r="D13" s="16">
        <v>0.5</v>
      </c>
      <c r="E13" s="16">
        <v>0</v>
      </c>
      <c r="F13" s="16">
        <v>0.5</v>
      </c>
      <c r="G13" s="16">
        <v>0</v>
      </c>
      <c r="H13" s="16">
        <v>0.5</v>
      </c>
      <c r="I13" s="16">
        <v>0</v>
      </c>
      <c r="J13" s="16">
        <v>0.5</v>
      </c>
      <c r="K13" s="16">
        <v>0.5</v>
      </c>
      <c r="L13" s="16">
        <v>1</v>
      </c>
      <c r="N13" s="149" t="str">
        <f t="shared" si="6"/>
        <v>Волков Мирон</v>
      </c>
      <c r="O13" s="149"/>
      <c r="P13" s="43">
        <f t="shared" si="0"/>
        <v>0</v>
      </c>
      <c r="Q13" s="44">
        <f t="shared" si="1"/>
        <v>0</v>
      </c>
      <c r="R13" s="44">
        <f t="shared" si="2"/>
        <v>0</v>
      </c>
      <c r="S13" s="26"/>
      <c r="T13" s="44">
        <f t="shared" si="3"/>
        <v>0</v>
      </c>
      <c r="U13" s="44">
        <f t="shared" si="4"/>
        <v>4</v>
      </c>
      <c r="V13" s="44">
        <f t="shared" si="5"/>
        <v>1</v>
      </c>
    </row>
    <row r="14" spans="1:22" ht="15.6">
      <c r="A14" s="106">
        <v>4</v>
      </c>
      <c r="B14" s="41" t="str">
        <f>Позн.разв!B14</f>
        <v>Голуб Тимофей</v>
      </c>
      <c r="C14" s="16">
        <v>0</v>
      </c>
      <c r="D14" s="16">
        <v>0.5</v>
      </c>
      <c r="E14" s="16">
        <v>0</v>
      </c>
      <c r="F14" s="16">
        <v>0.5</v>
      </c>
      <c r="G14" s="16">
        <v>0</v>
      </c>
      <c r="H14" s="16">
        <v>0.5</v>
      </c>
      <c r="I14" s="16">
        <v>0</v>
      </c>
      <c r="J14" s="16">
        <v>0.5</v>
      </c>
      <c r="K14" s="16">
        <v>0.5</v>
      </c>
      <c r="L14" s="16">
        <v>1</v>
      </c>
      <c r="N14" s="149" t="str">
        <f t="shared" si="6"/>
        <v>Голуб Тимофей</v>
      </c>
      <c r="O14" s="149"/>
      <c r="P14" s="43">
        <f t="shared" si="0"/>
        <v>0</v>
      </c>
      <c r="Q14" s="44">
        <f t="shared" si="1"/>
        <v>0</v>
      </c>
      <c r="R14" s="44">
        <f t="shared" si="2"/>
        <v>0</v>
      </c>
      <c r="S14" s="26"/>
      <c r="T14" s="44">
        <f t="shared" si="3"/>
        <v>0</v>
      </c>
      <c r="U14" s="44">
        <f t="shared" si="4"/>
        <v>4</v>
      </c>
      <c r="V14" s="44">
        <f t="shared" si="5"/>
        <v>1</v>
      </c>
    </row>
    <row r="15" spans="1:22" ht="15.6">
      <c r="A15" s="106">
        <v>5</v>
      </c>
      <c r="B15" s="41" t="str">
        <f>Позн.разв!B15</f>
        <v>Голяткин Тамерлан</v>
      </c>
      <c r="C15" s="16"/>
      <c r="D15" s="16">
        <v>0.5</v>
      </c>
      <c r="E15" s="16"/>
      <c r="F15" s="16">
        <v>0.5</v>
      </c>
      <c r="G15" s="16"/>
      <c r="H15" s="16">
        <v>0.5</v>
      </c>
      <c r="I15" s="16"/>
      <c r="J15" s="16">
        <v>0.5</v>
      </c>
      <c r="K15" s="16"/>
      <c r="L15" s="16">
        <v>1</v>
      </c>
      <c r="N15" s="149" t="str">
        <f t="shared" si="6"/>
        <v>Голяткин Тамерлан</v>
      </c>
      <c r="O15" s="149"/>
      <c r="P15" s="43">
        <f t="shared" si="0"/>
        <v>0</v>
      </c>
      <c r="Q15" s="44">
        <f t="shared" si="1"/>
        <v>0</v>
      </c>
      <c r="R15" s="44">
        <f t="shared" si="2"/>
        <v>0</v>
      </c>
      <c r="S15" s="26"/>
      <c r="T15" s="44">
        <f t="shared" si="3"/>
        <v>0</v>
      </c>
      <c r="U15" s="44">
        <f t="shared" si="4"/>
        <v>4</v>
      </c>
      <c r="V15" s="44">
        <f t="shared" si="5"/>
        <v>1</v>
      </c>
    </row>
    <row r="16" spans="1:22" ht="15.6">
      <c r="A16" s="106">
        <v>6</v>
      </c>
      <c r="B16" s="41" t="str">
        <f>Позн.разв!B16</f>
        <v>Джаватхтанов Рамазан</v>
      </c>
      <c r="C16" s="16">
        <v>0</v>
      </c>
      <c r="D16" s="16">
        <v>0.5</v>
      </c>
      <c r="E16" s="16">
        <v>0</v>
      </c>
      <c r="F16" s="16">
        <v>1</v>
      </c>
      <c r="G16" s="16">
        <v>0</v>
      </c>
      <c r="H16" s="16">
        <v>0.5</v>
      </c>
      <c r="I16" s="16">
        <v>0</v>
      </c>
      <c r="J16" s="16">
        <v>0.5</v>
      </c>
      <c r="K16" s="16">
        <v>0.5</v>
      </c>
      <c r="L16" s="16">
        <v>1</v>
      </c>
      <c r="N16" s="149" t="str">
        <f t="shared" si="6"/>
        <v>Джаватхтанов Рамазан</v>
      </c>
      <c r="O16" s="149"/>
      <c r="P16" s="43">
        <f t="shared" si="0"/>
        <v>0</v>
      </c>
      <c r="Q16" s="44">
        <f t="shared" si="1"/>
        <v>0</v>
      </c>
      <c r="R16" s="44">
        <f t="shared" si="2"/>
        <v>0</v>
      </c>
      <c r="S16" s="26"/>
      <c r="T16" s="44">
        <f t="shared" si="3"/>
        <v>0</v>
      </c>
      <c r="U16" s="44">
        <f t="shared" si="4"/>
        <v>3</v>
      </c>
      <c r="V16" s="44">
        <f t="shared" si="5"/>
        <v>2</v>
      </c>
    </row>
    <row r="17" spans="1:22" ht="15.6">
      <c r="A17" s="106">
        <v>7</v>
      </c>
      <c r="B17" s="41" t="str">
        <f>Позн.разв!B17</f>
        <v>Евтухова Ева</v>
      </c>
      <c r="C17" s="16">
        <v>0.5</v>
      </c>
      <c r="D17" s="16">
        <v>1</v>
      </c>
      <c r="E17" s="16">
        <v>0.5</v>
      </c>
      <c r="F17" s="16">
        <v>1</v>
      </c>
      <c r="G17" s="16">
        <v>0.5</v>
      </c>
      <c r="H17" s="16">
        <v>1</v>
      </c>
      <c r="I17" s="16">
        <v>0.5</v>
      </c>
      <c r="J17" s="16">
        <v>0.5</v>
      </c>
      <c r="K17" s="16">
        <v>0.5</v>
      </c>
      <c r="L17" s="16">
        <v>1</v>
      </c>
      <c r="N17" s="149" t="str">
        <f t="shared" si="6"/>
        <v>Евтухова Ева</v>
      </c>
      <c r="O17" s="149"/>
      <c r="P17" s="43">
        <f t="shared" si="0"/>
        <v>0</v>
      </c>
      <c r="Q17" s="44">
        <f t="shared" si="1"/>
        <v>0</v>
      </c>
      <c r="R17" s="44">
        <f t="shared" si="2"/>
        <v>0</v>
      </c>
      <c r="S17" s="26"/>
      <c r="T17" s="44">
        <f t="shared" si="3"/>
        <v>0</v>
      </c>
      <c r="U17" s="44">
        <f t="shared" si="4"/>
        <v>1</v>
      </c>
      <c r="V17" s="44">
        <f t="shared" si="5"/>
        <v>4</v>
      </c>
    </row>
    <row r="18" spans="1:22" ht="15.6">
      <c r="A18" s="106">
        <v>8</v>
      </c>
      <c r="B18" s="41" t="str">
        <f>Позн.разв!B18</f>
        <v>Загнойко Евгений</v>
      </c>
      <c r="C18" s="16">
        <v>0</v>
      </c>
      <c r="D18" s="16">
        <v>0.5</v>
      </c>
      <c r="E18" s="16">
        <v>0</v>
      </c>
      <c r="F18" s="16">
        <v>0.5</v>
      </c>
      <c r="G18" s="16">
        <v>0</v>
      </c>
      <c r="H18" s="16">
        <v>0.5</v>
      </c>
      <c r="I18" s="16">
        <v>0</v>
      </c>
      <c r="J18" s="16">
        <v>0.5</v>
      </c>
      <c r="K18" s="16">
        <v>0.5</v>
      </c>
      <c r="L18" s="16">
        <v>1</v>
      </c>
      <c r="N18" s="149" t="str">
        <f t="shared" si="6"/>
        <v>Загнойко Евгений</v>
      </c>
      <c r="O18" s="149"/>
      <c r="P18" s="43">
        <f t="shared" si="0"/>
        <v>0</v>
      </c>
      <c r="Q18" s="44">
        <f t="shared" si="1"/>
        <v>0</v>
      </c>
      <c r="R18" s="44">
        <f t="shared" si="2"/>
        <v>0</v>
      </c>
      <c r="S18" s="26"/>
      <c r="T18" s="44">
        <f t="shared" si="3"/>
        <v>0</v>
      </c>
      <c r="U18" s="44">
        <f t="shared" si="4"/>
        <v>4</v>
      </c>
      <c r="V18" s="44">
        <f t="shared" si="5"/>
        <v>1</v>
      </c>
    </row>
    <row r="19" spans="1:22" ht="15.6">
      <c r="A19" s="106">
        <v>9</v>
      </c>
      <c r="B19" s="41" t="str">
        <f>Позн.разв!B19</f>
        <v>Зносенко Константин</v>
      </c>
      <c r="C19" s="16">
        <v>0</v>
      </c>
      <c r="D19" s="16">
        <v>0.5</v>
      </c>
      <c r="E19" s="16">
        <v>0</v>
      </c>
      <c r="F19" s="16">
        <v>0.5</v>
      </c>
      <c r="G19" s="16">
        <v>0</v>
      </c>
      <c r="H19" s="16">
        <v>0.5</v>
      </c>
      <c r="I19" s="16">
        <v>0</v>
      </c>
      <c r="J19" s="16">
        <v>0.5</v>
      </c>
      <c r="K19" s="16">
        <v>0.5</v>
      </c>
      <c r="L19" s="16">
        <v>1</v>
      </c>
      <c r="N19" s="149" t="str">
        <f t="shared" si="6"/>
        <v>Зносенко Константин</v>
      </c>
      <c r="O19" s="149"/>
      <c r="P19" s="43">
        <f t="shared" si="0"/>
        <v>0</v>
      </c>
      <c r="Q19" s="44">
        <f t="shared" si="1"/>
        <v>0</v>
      </c>
      <c r="R19" s="44">
        <f t="shared" si="2"/>
        <v>0</v>
      </c>
      <c r="S19" s="26"/>
      <c r="T19" s="44">
        <f t="shared" si="3"/>
        <v>0</v>
      </c>
      <c r="U19" s="44">
        <f t="shared" si="4"/>
        <v>4</v>
      </c>
      <c r="V19" s="44">
        <f t="shared" si="5"/>
        <v>1</v>
      </c>
    </row>
    <row r="20" spans="1:22" ht="15.6">
      <c r="A20" s="106">
        <v>10</v>
      </c>
      <c r="B20" s="41" t="str">
        <f>Позн.разв!B20</f>
        <v>Кокин Руслан</v>
      </c>
      <c r="C20" s="16">
        <v>0</v>
      </c>
      <c r="D20" s="16">
        <v>0.5</v>
      </c>
      <c r="E20" s="16">
        <v>0</v>
      </c>
      <c r="F20" s="16">
        <v>1</v>
      </c>
      <c r="G20" s="16">
        <v>0</v>
      </c>
      <c r="H20" s="16">
        <v>1</v>
      </c>
      <c r="I20" s="16">
        <v>0</v>
      </c>
      <c r="J20" s="16">
        <v>0.5</v>
      </c>
      <c r="K20" s="16">
        <v>0</v>
      </c>
      <c r="L20" s="16">
        <v>0.5</v>
      </c>
      <c r="N20" s="149" t="str">
        <f t="shared" si="6"/>
        <v>Кокин Руслан</v>
      </c>
      <c r="O20" s="149"/>
      <c r="P20" s="43">
        <f t="shared" si="0"/>
        <v>0</v>
      </c>
      <c r="Q20" s="44">
        <f t="shared" si="1"/>
        <v>0</v>
      </c>
      <c r="R20" s="44">
        <f t="shared" si="2"/>
        <v>0</v>
      </c>
      <c r="S20" s="26"/>
      <c r="T20" s="44">
        <f t="shared" si="3"/>
        <v>0</v>
      </c>
      <c r="U20" s="44">
        <f t="shared" si="4"/>
        <v>3</v>
      </c>
      <c r="V20" s="44">
        <f t="shared" si="5"/>
        <v>2</v>
      </c>
    </row>
    <row r="21" spans="1:22" ht="15.6">
      <c r="A21" s="106">
        <v>11</v>
      </c>
      <c r="B21" s="41" t="str">
        <f>Позн.разв!B21</f>
        <v>Корягина Аглая</v>
      </c>
      <c r="C21" s="16">
        <v>0.5</v>
      </c>
      <c r="D21" s="16">
        <v>1</v>
      </c>
      <c r="E21" s="16">
        <v>0.5</v>
      </c>
      <c r="F21" s="16">
        <v>1</v>
      </c>
      <c r="G21" s="16">
        <v>0.5</v>
      </c>
      <c r="H21" s="16">
        <v>1</v>
      </c>
      <c r="I21" s="16">
        <v>0.5</v>
      </c>
      <c r="J21" s="16">
        <v>0.5</v>
      </c>
      <c r="K21" s="16">
        <v>0.5</v>
      </c>
      <c r="L21" s="16">
        <v>1</v>
      </c>
      <c r="N21" s="149" t="str">
        <f t="shared" si="6"/>
        <v>Корягина Аглая</v>
      </c>
      <c r="O21" s="149"/>
      <c r="P21" s="43">
        <f t="shared" si="0"/>
        <v>0</v>
      </c>
      <c r="Q21" s="44">
        <f t="shared" si="1"/>
        <v>0</v>
      </c>
      <c r="R21" s="44">
        <f t="shared" si="2"/>
        <v>0</v>
      </c>
      <c r="S21" s="26"/>
      <c r="T21" s="44">
        <f t="shared" si="3"/>
        <v>0</v>
      </c>
      <c r="U21" s="44">
        <f t="shared" si="4"/>
        <v>1</v>
      </c>
      <c r="V21" s="44">
        <f t="shared" si="5"/>
        <v>4</v>
      </c>
    </row>
    <row r="22" spans="1:22" ht="15.6">
      <c r="A22" s="106">
        <v>12</v>
      </c>
      <c r="B22" s="41" t="str">
        <f>Позн.разв!B22</f>
        <v>Корягина Мирослава</v>
      </c>
      <c r="C22" s="16">
        <v>0.5</v>
      </c>
      <c r="D22" s="16">
        <v>1</v>
      </c>
      <c r="E22" s="16">
        <v>0.5</v>
      </c>
      <c r="F22" s="16">
        <v>1</v>
      </c>
      <c r="G22" s="16">
        <v>0.5</v>
      </c>
      <c r="H22" s="16">
        <v>1</v>
      </c>
      <c r="I22" s="16">
        <v>0.5</v>
      </c>
      <c r="J22" s="16">
        <v>0.5</v>
      </c>
      <c r="K22" s="16">
        <v>0.5</v>
      </c>
      <c r="L22" s="16">
        <v>1</v>
      </c>
      <c r="N22" s="149" t="str">
        <f t="shared" si="6"/>
        <v>Корягина Мирослава</v>
      </c>
      <c r="O22" s="149"/>
      <c r="P22" s="43">
        <f t="shared" si="0"/>
        <v>0</v>
      </c>
      <c r="Q22" s="44">
        <f t="shared" si="1"/>
        <v>0</v>
      </c>
      <c r="R22" s="44">
        <f t="shared" si="2"/>
        <v>0</v>
      </c>
      <c r="S22" s="26"/>
      <c r="T22" s="44">
        <f t="shared" si="3"/>
        <v>0</v>
      </c>
      <c r="U22" s="44">
        <f t="shared" si="4"/>
        <v>1</v>
      </c>
      <c r="V22" s="44">
        <f t="shared" si="5"/>
        <v>4</v>
      </c>
    </row>
    <row r="23" spans="1:22" ht="15.6">
      <c r="A23" s="106">
        <v>13</v>
      </c>
      <c r="B23" s="41" t="str">
        <f>Позн.разв!B23</f>
        <v>Ломакина Полина</v>
      </c>
      <c r="C23" s="16">
        <v>0.5</v>
      </c>
      <c r="D23" s="16">
        <v>1</v>
      </c>
      <c r="E23" s="16">
        <v>0.5</v>
      </c>
      <c r="F23" s="16">
        <v>1</v>
      </c>
      <c r="G23" s="16">
        <v>0.5</v>
      </c>
      <c r="H23" s="16">
        <v>1</v>
      </c>
      <c r="I23" s="16">
        <v>0.5</v>
      </c>
      <c r="J23" s="16">
        <v>1</v>
      </c>
      <c r="K23" s="16">
        <v>0.5</v>
      </c>
      <c r="L23" s="16">
        <v>1</v>
      </c>
      <c r="N23" s="149" t="str">
        <f t="shared" si="6"/>
        <v>Ломакина Полина</v>
      </c>
      <c r="O23" s="149"/>
      <c r="P23" s="43">
        <f t="shared" si="0"/>
        <v>0</v>
      </c>
      <c r="Q23" s="44">
        <f t="shared" si="1"/>
        <v>0</v>
      </c>
      <c r="R23" s="44">
        <f t="shared" si="2"/>
        <v>0</v>
      </c>
      <c r="S23" s="26"/>
      <c r="T23" s="44">
        <f t="shared" si="3"/>
        <v>0</v>
      </c>
      <c r="U23" s="44">
        <f t="shared" si="4"/>
        <v>0</v>
      </c>
      <c r="V23" s="44">
        <f t="shared" si="5"/>
        <v>5</v>
      </c>
    </row>
    <row r="24" spans="1:22" ht="15.6">
      <c r="A24" s="106">
        <v>14</v>
      </c>
      <c r="B24" s="41" t="str">
        <f>Позн.разв!B24</f>
        <v>Мартыненков Илья</v>
      </c>
      <c r="C24" s="16">
        <v>0</v>
      </c>
      <c r="D24" s="16">
        <v>0.5</v>
      </c>
      <c r="E24" s="16">
        <v>0</v>
      </c>
      <c r="F24" s="16">
        <v>0.5</v>
      </c>
      <c r="G24" s="16">
        <v>0</v>
      </c>
      <c r="H24" s="16">
        <v>0.5</v>
      </c>
      <c r="I24" s="16">
        <v>0</v>
      </c>
      <c r="J24" s="16">
        <v>0.5</v>
      </c>
      <c r="K24" s="16">
        <v>0</v>
      </c>
      <c r="L24" s="16">
        <v>0.5</v>
      </c>
      <c r="N24" s="149" t="str">
        <f t="shared" si="6"/>
        <v>Мартыненков Илья</v>
      </c>
      <c r="O24" s="149"/>
      <c r="P24" s="43">
        <f t="shared" si="0"/>
        <v>0</v>
      </c>
      <c r="Q24" s="44">
        <f t="shared" si="1"/>
        <v>0</v>
      </c>
      <c r="R24" s="44">
        <f t="shared" si="2"/>
        <v>0</v>
      </c>
      <c r="S24" s="26"/>
      <c r="T24" s="44">
        <f t="shared" si="3"/>
        <v>0</v>
      </c>
      <c r="U24" s="44">
        <f t="shared" si="4"/>
        <v>5</v>
      </c>
      <c r="V24" s="44">
        <f t="shared" si="5"/>
        <v>0</v>
      </c>
    </row>
    <row r="25" spans="1:22" ht="15.6">
      <c r="A25" s="106">
        <v>15</v>
      </c>
      <c r="B25" s="41" t="str">
        <f>Позн.разв!B25</f>
        <v>Мельничук Роман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0</v>
      </c>
      <c r="L25" s="16"/>
      <c r="N25" s="149" t="str">
        <f t="shared" si="6"/>
        <v>Мельничук Роман</v>
      </c>
      <c r="O25" s="149"/>
      <c r="P25" s="43">
        <f t="shared" si="0"/>
        <v>0</v>
      </c>
      <c r="Q25" s="44">
        <f t="shared" si="1"/>
        <v>0</v>
      </c>
      <c r="R25" s="44">
        <f t="shared" si="2"/>
        <v>0</v>
      </c>
      <c r="S25" s="26"/>
      <c r="T25" s="44">
        <f t="shared" si="3"/>
        <v>0</v>
      </c>
      <c r="U25" s="44">
        <f t="shared" si="4"/>
        <v>0</v>
      </c>
      <c r="V25" s="44">
        <f t="shared" si="5"/>
        <v>0</v>
      </c>
    </row>
    <row r="26" spans="1:22" ht="15.6">
      <c r="A26" s="106">
        <v>16</v>
      </c>
      <c r="B26" s="41" t="str">
        <f>Позн.разв!B26</f>
        <v>Попов Роман</v>
      </c>
      <c r="C26" s="16">
        <v>0.5</v>
      </c>
      <c r="D26" s="16">
        <v>1</v>
      </c>
      <c r="E26" s="16">
        <v>0.5</v>
      </c>
      <c r="F26" s="16">
        <v>1</v>
      </c>
      <c r="G26" s="16">
        <v>0.5</v>
      </c>
      <c r="H26" s="16">
        <v>1</v>
      </c>
      <c r="I26" s="16">
        <v>0.5</v>
      </c>
      <c r="J26" s="16">
        <v>1</v>
      </c>
      <c r="K26" s="16">
        <v>0.5</v>
      </c>
      <c r="L26" s="16">
        <v>1</v>
      </c>
      <c r="N26" s="149" t="str">
        <f t="shared" si="6"/>
        <v>Попов Роман</v>
      </c>
      <c r="O26" s="149"/>
      <c r="P26" s="43">
        <f t="shared" si="0"/>
        <v>0</v>
      </c>
      <c r="Q26" s="44">
        <f t="shared" si="1"/>
        <v>0</v>
      </c>
      <c r="R26" s="44">
        <f t="shared" si="2"/>
        <v>0</v>
      </c>
      <c r="S26" s="26"/>
      <c r="T26" s="44">
        <f t="shared" si="3"/>
        <v>0</v>
      </c>
      <c r="U26" s="44">
        <f t="shared" si="4"/>
        <v>0</v>
      </c>
      <c r="V26" s="44">
        <f t="shared" si="5"/>
        <v>5</v>
      </c>
    </row>
    <row r="27" spans="1:22" ht="15.6">
      <c r="A27" s="106">
        <v>17</v>
      </c>
      <c r="B27" s="41" t="str">
        <f>Позн.разв!B27</f>
        <v>Поставит Марк</v>
      </c>
      <c r="C27" s="16">
        <v>0</v>
      </c>
      <c r="D27" s="16">
        <v>0.5</v>
      </c>
      <c r="E27" s="16">
        <v>0</v>
      </c>
      <c r="F27" s="16">
        <v>0.5</v>
      </c>
      <c r="G27" s="16">
        <v>0</v>
      </c>
      <c r="H27" s="16">
        <v>0.5</v>
      </c>
      <c r="I27" s="16">
        <v>0</v>
      </c>
      <c r="J27" s="16">
        <v>0.5</v>
      </c>
      <c r="K27" s="16">
        <v>0</v>
      </c>
      <c r="L27" s="16">
        <v>0.5</v>
      </c>
      <c r="N27" s="149" t="str">
        <f t="shared" si="6"/>
        <v>Поставит Марк</v>
      </c>
      <c r="O27" s="149"/>
      <c r="P27" s="43">
        <f t="shared" si="0"/>
        <v>0</v>
      </c>
      <c r="Q27" s="44">
        <f t="shared" si="1"/>
        <v>0</v>
      </c>
      <c r="R27" s="44">
        <f t="shared" si="2"/>
        <v>0</v>
      </c>
      <c r="S27" s="26"/>
      <c r="T27" s="44">
        <f t="shared" si="3"/>
        <v>0</v>
      </c>
      <c r="U27" s="44">
        <f t="shared" si="4"/>
        <v>5</v>
      </c>
      <c r="V27" s="44">
        <f t="shared" si="5"/>
        <v>0</v>
      </c>
    </row>
    <row r="28" spans="1:22" ht="15.6">
      <c r="A28" s="106">
        <v>18</v>
      </c>
      <c r="B28" s="41" t="str">
        <f>Позн.разв!B28</f>
        <v>Стародубов Кирилл</v>
      </c>
      <c r="C28" s="16">
        <v>0</v>
      </c>
      <c r="D28" s="16">
        <v>0.5</v>
      </c>
      <c r="E28" s="16">
        <v>0</v>
      </c>
      <c r="F28" s="16">
        <v>0.5</v>
      </c>
      <c r="G28" s="16">
        <v>0</v>
      </c>
      <c r="H28" s="16">
        <v>1</v>
      </c>
      <c r="I28" s="16">
        <v>0</v>
      </c>
      <c r="J28" s="16">
        <v>0.5</v>
      </c>
      <c r="K28" s="16">
        <v>0.5</v>
      </c>
      <c r="L28" s="16">
        <v>1</v>
      </c>
      <c r="N28" s="149" t="str">
        <f t="shared" si="6"/>
        <v>Стародубов Кирилл</v>
      </c>
      <c r="O28" s="149"/>
      <c r="P28" s="43">
        <f t="shared" si="0"/>
        <v>0</v>
      </c>
      <c r="Q28" s="44">
        <f t="shared" si="1"/>
        <v>0</v>
      </c>
      <c r="R28" s="44">
        <f t="shared" si="2"/>
        <v>0</v>
      </c>
      <c r="S28" s="26"/>
      <c r="T28" s="44">
        <f t="shared" si="3"/>
        <v>0</v>
      </c>
      <c r="U28" s="44">
        <f t="shared" si="4"/>
        <v>3</v>
      </c>
      <c r="V28" s="44">
        <f t="shared" si="5"/>
        <v>2</v>
      </c>
    </row>
    <row r="29" spans="1:22" ht="15.6">
      <c r="A29" s="106">
        <v>19</v>
      </c>
      <c r="B29" s="41" t="str">
        <f>Позн.разв!B29</f>
        <v>Тезиков Михаил</v>
      </c>
      <c r="C29" s="16">
        <v>0</v>
      </c>
      <c r="D29" s="16">
        <v>0.5</v>
      </c>
      <c r="E29" s="16">
        <v>0</v>
      </c>
      <c r="F29" s="16">
        <v>0.5</v>
      </c>
      <c r="G29" s="16">
        <v>0</v>
      </c>
      <c r="H29" s="16">
        <v>0.5</v>
      </c>
      <c r="I29" s="16">
        <v>0</v>
      </c>
      <c r="J29" s="16">
        <v>0.5</v>
      </c>
      <c r="K29" s="16">
        <v>0</v>
      </c>
      <c r="L29" s="16">
        <v>0.5</v>
      </c>
      <c r="N29" s="149" t="str">
        <f t="shared" si="6"/>
        <v>Тезиков Михаил</v>
      </c>
      <c r="O29" s="149"/>
      <c r="P29" s="43">
        <f t="shared" si="0"/>
        <v>0</v>
      </c>
      <c r="Q29" s="44">
        <f t="shared" si="1"/>
        <v>0</v>
      </c>
      <c r="R29" s="44">
        <f t="shared" si="2"/>
        <v>0</v>
      </c>
      <c r="S29" s="26"/>
      <c r="T29" s="44">
        <f t="shared" si="3"/>
        <v>0</v>
      </c>
      <c r="U29" s="44">
        <f t="shared" si="4"/>
        <v>5</v>
      </c>
      <c r="V29" s="44">
        <f t="shared" si="5"/>
        <v>0</v>
      </c>
    </row>
    <row r="30" spans="1:22" ht="15.6">
      <c r="A30" s="107">
        <v>20</v>
      </c>
      <c r="B30" s="41" t="str">
        <f>Позн.разв!B30</f>
        <v>Уклеева Анна</v>
      </c>
      <c r="C30" s="16">
        <v>0</v>
      </c>
      <c r="D30" s="16">
        <v>0.5</v>
      </c>
      <c r="E30" s="16">
        <v>0</v>
      </c>
      <c r="F30" s="16">
        <v>0.5</v>
      </c>
      <c r="G30" s="16">
        <v>0</v>
      </c>
      <c r="H30" s="16">
        <v>0.5</v>
      </c>
      <c r="I30" s="16">
        <v>0</v>
      </c>
      <c r="J30" s="16">
        <v>0.5</v>
      </c>
      <c r="K30" s="16">
        <v>0.5</v>
      </c>
      <c r="L30" s="16">
        <v>0.5</v>
      </c>
      <c r="N30" s="149" t="str">
        <f t="shared" si="6"/>
        <v>Уклеева Анна</v>
      </c>
      <c r="O30" s="149"/>
      <c r="P30" s="43">
        <f t="shared" si="0"/>
        <v>0</v>
      </c>
      <c r="Q30" s="44">
        <f t="shared" si="1"/>
        <v>0</v>
      </c>
      <c r="R30" s="44">
        <f t="shared" si="2"/>
        <v>0</v>
      </c>
      <c r="S30" s="46"/>
      <c r="T30" s="44">
        <f t="shared" si="3"/>
        <v>0</v>
      </c>
      <c r="U30" s="44">
        <f t="shared" si="4"/>
        <v>5</v>
      </c>
      <c r="V30" s="44">
        <f t="shared" si="5"/>
        <v>0</v>
      </c>
    </row>
    <row r="31" spans="1:22" ht="15.6">
      <c r="A31" s="107">
        <v>21</v>
      </c>
      <c r="B31" s="41" t="str">
        <f>Позн.разв!B31</f>
        <v>Хайруллин Артур</v>
      </c>
      <c r="C31" s="16">
        <v>0</v>
      </c>
      <c r="D31" s="16">
        <v>0.5</v>
      </c>
      <c r="E31" s="16">
        <v>0</v>
      </c>
      <c r="F31" s="16">
        <v>0.5</v>
      </c>
      <c r="G31" s="16">
        <v>0</v>
      </c>
      <c r="H31" s="16">
        <v>0.5</v>
      </c>
      <c r="I31" s="16">
        <v>0</v>
      </c>
      <c r="J31" s="16">
        <v>0.5</v>
      </c>
      <c r="K31" s="16">
        <v>0</v>
      </c>
      <c r="L31" s="16">
        <v>0.5</v>
      </c>
      <c r="N31" s="149" t="str">
        <f t="shared" ref="N31:N35" si="7">B31</f>
        <v>Хайруллин Артур</v>
      </c>
      <c r="O31" s="149"/>
      <c r="P31" s="43">
        <f t="shared" ref="P31:P35" si="8">COUNTIFS(C$9:L$9,"СГ",C31:L31,0)</f>
        <v>0</v>
      </c>
      <c r="Q31" s="44">
        <f t="shared" ref="Q31:Q35" si="9">COUNTIFS(C$9:L$9,"СГ",C31:L31,0.5)</f>
        <v>0</v>
      </c>
      <c r="R31" s="44">
        <f t="shared" ref="R31:R35" si="10">COUNTIFS(C$9:L$9,"СГ",C31:L31,1)</f>
        <v>0</v>
      </c>
      <c r="S31" s="46"/>
      <c r="T31" s="44">
        <f t="shared" ref="T31:T35" si="11">COUNTIFS(C$9:L$9,"КГ",C31:L31,0)</f>
        <v>0</v>
      </c>
      <c r="U31" s="44">
        <f t="shared" ref="U31:U35" si="12">COUNTIFS(C$9:L$9,"КГ",C31:L31,0.5)</f>
        <v>5</v>
      </c>
      <c r="V31" s="44">
        <f t="shared" ref="V31:V35" si="13">COUNTIFS(C$9:L$9,"КГ",C31:L31,1)</f>
        <v>0</v>
      </c>
    </row>
    <row r="32" spans="1:22" ht="15.6">
      <c r="A32" s="107">
        <v>22</v>
      </c>
      <c r="B32" s="41" t="str">
        <f>Позн.разв!B32</f>
        <v>Харисова Агния</v>
      </c>
      <c r="C32" s="16">
        <v>0</v>
      </c>
      <c r="D32" s="16">
        <v>0.5</v>
      </c>
      <c r="E32" s="16">
        <v>0</v>
      </c>
      <c r="F32" s="16">
        <v>1</v>
      </c>
      <c r="G32" s="16">
        <v>0</v>
      </c>
      <c r="H32" s="16">
        <v>0.5</v>
      </c>
      <c r="I32" s="16">
        <v>0</v>
      </c>
      <c r="J32" s="16">
        <v>0.5</v>
      </c>
      <c r="K32" s="16">
        <v>0.5</v>
      </c>
      <c r="L32" s="16">
        <v>1</v>
      </c>
      <c r="N32" s="149" t="str">
        <f t="shared" si="7"/>
        <v>Харисова Агния</v>
      </c>
      <c r="O32" s="149"/>
      <c r="P32" s="43">
        <f t="shared" si="8"/>
        <v>0</v>
      </c>
      <c r="Q32" s="44">
        <f t="shared" si="9"/>
        <v>0</v>
      </c>
      <c r="R32" s="44">
        <f t="shared" si="10"/>
        <v>0</v>
      </c>
      <c r="S32" s="46"/>
      <c r="T32" s="44">
        <f t="shared" si="11"/>
        <v>0</v>
      </c>
      <c r="U32" s="44">
        <f t="shared" si="12"/>
        <v>3</v>
      </c>
      <c r="V32" s="44">
        <f t="shared" si="13"/>
        <v>2</v>
      </c>
    </row>
    <row r="33" spans="1:33" ht="15.6">
      <c r="A33" s="107">
        <v>23</v>
      </c>
      <c r="B33" s="41" t="str">
        <f>Позн.разв!B33</f>
        <v>Шемонаева Полина</v>
      </c>
      <c r="C33" s="16"/>
      <c r="D33" s="16">
        <v>0</v>
      </c>
      <c r="E33" s="16"/>
      <c r="F33" s="16">
        <v>0.5</v>
      </c>
      <c r="G33" s="16"/>
      <c r="H33" s="16">
        <v>0</v>
      </c>
      <c r="I33" s="16"/>
      <c r="J33" s="16">
        <v>0</v>
      </c>
      <c r="K33" s="16"/>
      <c r="L33" s="16">
        <v>0.5</v>
      </c>
      <c r="N33" s="149" t="str">
        <f t="shared" si="7"/>
        <v>Шемонаева Полина</v>
      </c>
      <c r="O33" s="149"/>
      <c r="P33" s="43">
        <f t="shared" si="8"/>
        <v>0</v>
      </c>
      <c r="Q33" s="44">
        <f t="shared" si="9"/>
        <v>0</v>
      </c>
      <c r="R33" s="44">
        <f t="shared" si="10"/>
        <v>0</v>
      </c>
      <c r="S33" s="46"/>
      <c r="T33" s="44">
        <f t="shared" si="11"/>
        <v>3</v>
      </c>
      <c r="U33" s="44">
        <f t="shared" si="12"/>
        <v>2</v>
      </c>
      <c r="V33" s="44">
        <f t="shared" si="13"/>
        <v>0</v>
      </c>
    </row>
    <row r="34" spans="1:33" ht="15.6">
      <c r="A34" s="107">
        <v>24</v>
      </c>
      <c r="B34" s="41">
        <f>Позн.разв!B34</f>
        <v>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N34" s="149">
        <f t="shared" si="7"/>
        <v>0</v>
      </c>
      <c r="O34" s="149"/>
      <c r="P34" s="43">
        <f t="shared" si="8"/>
        <v>0</v>
      </c>
      <c r="Q34" s="44">
        <f t="shared" si="9"/>
        <v>0</v>
      </c>
      <c r="R34" s="44">
        <f t="shared" si="10"/>
        <v>0</v>
      </c>
      <c r="S34" s="46"/>
      <c r="T34" s="44">
        <f t="shared" si="11"/>
        <v>0</v>
      </c>
      <c r="U34" s="44">
        <f t="shared" si="12"/>
        <v>0</v>
      </c>
      <c r="V34" s="44">
        <f t="shared" si="13"/>
        <v>0</v>
      </c>
    </row>
    <row r="35" spans="1:33" ht="15.6">
      <c r="A35" s="107">
        <v>25</v>
      </c>
      <c r="B35" s="41">
        <f>Позн.разв!B35</f>
        <v>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N35" s="149">
        <f t="shared" si="7"/>
        <v>0</v>
      </c>
      <c r="O35" s="149"/>
      <c r="P35" s="43">
        <f t="shared" si="8"/>
        <v>0</v>
      </c>
      <c r="Q35" s="44">
        <f t="shared" si="9"/>
        <v>0</v>
      </c>
      <c r="R35" s="44">
        <f t="shared" si="10"/>
        <v>0</v>
      </c>
      <c r="S35" s="46"/>
      <c r="T35" s="44">
        <f t="shared" si="11"/>
        <v>0</v>
      </c>
      <c r="U35" s="44">
        <f t="shared" si="12"/>
        <v>0</v>
      </c>
      <c r="V35" s="44">
        <f t="shared" si="13"/>
        <v>0</v>
      </c>
    </row>
    <row r="36" spans="1:33" ht="17.399999999999999">
      <c r="B36" s="108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N36" s="147" t="s">
        <v>90</v>
      </c>
      <c r="O36" s="147"/>
      <c r="P36" s="51">
        <f>SUM(P11:P35)</f>
        <v>0</v>
      </c>
      <c r="Q36" s="51">
        <f t="shared" ref="Q36:R36" si="14">SUM(Q11:Q35)</f>
        <v>0</v>
      </c>
      <c r="R36" s="51">
        <f t="shared" si="14"/>
        <v>0</v>
      </c>
      <c r="S36" s="52"/>
      <c r="T36" s="51">
        <f>SUM(T11:T35)</f>
        <v>3</v>
      </c>
      <c r="U36" s="51">
        <f t="shared" ref="U36:V36" si="15">SUM(U11:U35)</f>
        <v>62</v>
      </c>
      <c r="V36" s="51">
        <f t="shared" si="15"/>
        <v>40</v>
      </c>
    </row>
    <row r="37" spans="1:33" ht="15.6">
      <c r="A37" s="150"/>
      <c r="B37" s="51" t="s">
        <v>77</v>
      </c>
      <c r="C37" s="51" t="s">
        <v>93</v>
      </c>
      <c r="D37" s="51" t="s">
        <v>16</v>
      </c>
      <c r="E37" s="51" t="s">
        <v>93</v>
      </c>
      <c r="F37" s="51" t="s">
        <v>16</v>
      </c>
      <c r="G37" s="51" t="s">
        <v>93</v>
      </c>
      <c r="H37" s="51" t="s">
        <v>16</v>
      </c>
      <c r="I37" s="51" t="s">
        <v>93</v>
      </c>
      <c r="J37" s="51" t="s">
        <v>16</v>
      </c>
      <c r="K37" s="51" t="s">
        <v>93</v>
      </c>
      <c r="L37" s="51" t="s">
        <v>16</v>
      </c>
      <c r="M37" s="52"/>
      <c r="N37" s="123"/>
      <c r="O37" s="123"/>
      <c r="P37" s="54"/>
      <c r="Q37" s="54"/>
      <c r="R37" s="54"/>
      <c r="S37" s="46"/>
      <c r="T37" s="54"/>
      <c r="U37" s="54"/>
      <c r="V37" s="54"/>
      <c r="X37" s="148"/>
      <c r="Y37" s="148"/>
      <c r="Z37" s="54"/>
      <c r="AA37" s="54"/>
      <c r="AB37" s="54"/>
      <c r="AC37" s="46"/>
      <c r="AD37" s="54"/>
      <c r="AE37" s="54"/>
      <c r="AF37" s="54"/>
      <c r="AG37" s="50"/>
    </row>
    <row r="38" spans="1:33" ht="15.6">
      <c r="A38" s="150"/>
      <c r="B38" s="55">
        <v>0</v>
      </c>
      <c r="C38" s="56">
        <f>COUNTIF(C11:C35,0)</f>
        <v>14</v>
      </c>
      <c r="D38" s="56">
        <f t="shared" ref="D38:L38" si="16">COUNTIF(D11:D35,0)</f>
        <v>1</v>
      </c>
      <c r="E38" s="56">
        <f t="shared" si="16"/>
        <v>14</v>
      </c>
      <c r="F38" s="56">
        <f t="shared" si="16"/>
        <v>0</v>
      </c>
      <c r="G38" s="56">
        <f t="shared" si="16"/>
        <v>14</v>
      </c>
      <c r="H38" s="56">
        <f t="shared" si="16"/>
        <v>1</v>
      </c>
      <c r="I38" s="56">
        <f t="shared" si="16"/>
        <v>14</v>
      </c>
      <c r="J38" s="56">
        <f t="shared" si="16"/>
        <v>1</v>
      </c>
      <c r="K38" s="56">
        <f t="shared" si="16"/>
        <v>6</v>
      </c>
      <c r="L38" s="56">
        <f t="shared" si="16"/>
        <v>0</v>
      </c>
      <c r="M38" s="54"/>
      <c r="N38" s="53"/>
      <c r="O38" s="53"/>
      <c r="P38" s="54"/>
      <c r="Q38" s="54"/>
      <c r="R38" s="54"/>
      <c r="S38" s="46"/>
      <c r="T38" s="54"/>
      <c r="U38" s="54"/>
      <c r="V38" s="54"/>
      <c r="X38" s="148"/>
      <c r="Y38" s="148"/>
      <c r="Z38" s="54"/>
      <c r="AA38" s="54"/>
      <c r="AB38" s="54"/>
      <c r="AC38" s="46"/>
      <c r="AD38" s="54"/>
      <c r="AE38" s="54"/>
      <c r="AF38" s="54"/>
      <c r="AG38" s="50"/>
    </row>
    <row r="39" spans="1:33" ht="15.6">
      <c r="A39" s="150"/>
      <c r="B39" s="55">
        <v>0.5</v>
      </c>
      <c r="C39" s="56">
        <f>COUNTIF(C11:C35,0.5)</f>
        <v>6</v>
      </c>
      <c r="D39" s="56">
        <f t="shared" ref="D39:L39" si="17">COUNTIF(D11:D35,0.5)</f>
        <v>14</v>
      </c>
      <c r="E39" s="56">
        <f t="shared" si="17"/>
        <v>6</v>
      </c>
      <c r="F39" s="56">
        <f t="shared" si="17"/>
        <v>12</v>
      </c>
      <c r="G39" s="56">
        <f t="shared" si="17"/>
        <v>6</v>
      </c>
      <c r="H39" s="56">
        <f t="shared" si="17"/>
        <v>12</v>
      </c>
      <c r="I39" s="56">
        <f t="shared" si="17"/>
        <v>6</v>
      </c>
      <c r="J39" s="56">
        <f t="shared" si="17"/>
        <v>17</v>
      </c>
      <c r="K39" s="56">
        <f t="shared" si="17"/>
        <v>14</v>
      </c>
      <c r="L39" s="56">
        <f t="shared" si="17"/>
        <v>7</v>
      </c>
      <c r="M39" s="54"/>
      <c r="N39" s="53"/>
      <c r="O39" s="53"/>
      <c r="P39" s="54"/>
      <c r="Q39" s="54"/>
      <c r="R39" s="54"/>
      <c r="S39" s="50"/>
      <c r="T39" s="54"/>
      <c r="U39" s="54"/>
      <c r="V39" s="54"/>
      <c r="X39" s="148"/>
      <c r="Y39" s="148"/>
      <c r="Z39" s="54"/>
      <c r="AA39" s="54"/>
      <c r="AB39" s="54"/>
      <c r="AC39" s="50"/>
      <c r="AD39" s="54"/>
      <c r="AE39" s="54"/>
      <c r="AF39" s="54"/>
      <c r="AG39" s="50"/>
    </row>
    <row r="40" spans="1:33" ht="15.6">
      <c r="A40" s="150"/>
      <c r="B40" s="55">
        <v>1</v>
      </c>
      <c r="C40" s="56">
        <f>COUNTIF(C11:C35,1)</f>
        <v>0</v>
      </c>
      <c r="D40" s="56">
        <f t="shared" ref="D40:L40" si="18">COUNTIF(D11:D35,1)</f>
        <v>6</v>
      </c>
      <c r="E40" s="56">
        <f t="shared" si="18"/>
        <v>0</v>
      </c>
      <c r="F40" s="56">
        <f t="shared" si="18"/>
        <v>9</v>
      </c>
      <c r="G40" s="56">
        <f t="shared" si="18"/>
        <v>0</v>
      </c>
      <c r="H40" s="56">
        <f t="shared" si="18"/>
        <v>8</v>
      </c>
      <c r="I40" s="56">
        <f t="shared" si="18"/>
        <v>0</v>
      </c>
      <c r="J40" s="56">
        <f t="shared" si="18"/>
        <v>3</v>
      </c>
      <c r="K40" s="56">
        <f t="shared" si="18"/>
        <v>0</v>
      </c>
      <c r="L40" s="56">
        <f t="shared" si="18"/>
        <v>14</v>
      </c>
      <c r="M40" s="54"/>
      <c r="N40" s="53"/>
      <c r="O40" s="53"/>
      <c r="P40" s="54"/>
      <c r="Q40" s="54"/>
      <c r="R40" s="54"/>
      <c r="S40" s="50"/>
      <c r="T40" s="54"/>
      <c r="U40" s="54"/>
      <c r="V40" s="54"/>
      <c r="X40" s="148"/>
      <c r="Y40" s="148"/>
      <c r="Z40" s="54"/>
      <c r="AA40" s="54"/>
      <c r="AB40" s="54"/>
      <c r="AC40" s="50"/>
      <c r="AD40" s="54"/>
      <c r="AE40" s="54"/>
      <c r="AF40" s="54"/>
      <c r="AG40" s="50"/>
    </row>
    <row r="41" spans="1:33" ht="15.6">
      <c r="A41" s="114"/>
      <c r="B41" s="55" t="s">
        <v>88</v>
      </c>
      <c r="C41" s="51">
        <f>C38+C39+C40</f>
        <v>20</v>
      </c>
      <c r="D41" s="51">
        <f t="shared" ref="D41:L41" si="19">D38+D39+D40</f>
        <v>21</v>
      </c>
      <c r="E41" s="51">
        <f t="shared" si="19"/>
        <v>20</v>
      </c>
      <c r="F41" s="51">
        <f t="shared" si="19"/>
        <v>21</v>
      </c>
      <c r="G41" s="51">
        <f t="shared" si="19"/>
        <v>20</v>
      </c>
      <c r="H41" s="51">
        <f t="shared" si="19"/>
        <v>21</v>
      </c>
      <c r="I41" s="51">
        <f t="shared" si="19"/>
        <v>20</v>
      </c>
      <c r="J41" s="51">
        <f t="shared" si="19"/>
        <v>21</v>
      </c>
      <c r="K41" s="51">
        <f t="shared" si="19"/>
        <v>20</v>
      </c>
      <c r="L41" s="51">
        <f t="shared" si="19"/>
        <v>21</v>
      </c>
      <c r="M41" s="54"/>
      <c r="N41" s="53"/>
      <c r="O41" s="53"/>
      <c r="P41" s="54"/>
      <c r="Q41" s="54"/>
      <c r="R41" s="54"/>
      <c r="S41" s="50"/>
      <c r="T41" s="54"/>
      <c r="U41" s="54"/>
      <c r="V41" s="54"/>
      <c r="X41" s="119"/>
      <c r="Y41" s="119"/>
      <c r="Z41" s="54"/>
      <c r="AA41" s="54"/>
      <c r="AB41" s="54"/>
      <c r="AC41" s="50"/>
      <c r="AD41" s="54"/>
      <c r="AE41" s="54"/>
      <c r="AF41" s="54"/>
      <c r="AG41" s="50"/>
    </row>
    <row r="42" spans="1:33" ht="15.6">
      <c r="M42" s="54"/>
      <c r="N42" s="53"/>
      <c r="O42" s="53"/>
      <c r="P42" s="54"/>
      <c r="Q42" s="54"/>
      <c r="R42" s="54"/>
      <c r="S42" s="50"/>
      <c r="T42" s="54"/>
      <c r="U42" s="54"/>
      <c r="V42" s="54"/>
    </row>
    <row r="43" spans="1:33" ht="15.6">
      <c r="A43" s="167" t="s">
        <v>89</v>
      </c>
      <c r="B43" s="51" t="s">
        <v>77</v>
      </c>
      <c r="C43" s="51" t="s">
        <v>93</v>
      </c>
      <c r="D43" s="51" t="s">
        <v>16</v>
      </c>
      <c r="M43" s="54"/>
      <c r="N43" s="53"/>
      <c r="O43" s="53"/>
      <c r="P43" s="54"/>
      <c r="Q43" s="54"/>
      <c r="R43" s="54"/>
      <c r="S43" s="50"/>
      <c r="T43" s="54"/>
      <c r="U43" s="54"/>
      <c r="V43" s="54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3" ht="15.75" customHeight="1">
      <c r="A44" s="168"/>
      <c r="B44" s="57">
        <v>0</v>
      </c>
      <c r="C44" s="58">
        <f>C38+E38+G38+I38+K38</f>
        <v>62</v>
      </c>
      <c r="D44" s="58">
        <f>D38+F38+H38+J38+L38</f>
        <v>3</v>
      </c>
    </row>
    <row r="45" spans="1:33" ht="15.6">
      <c r="A45" s="168"/>
      <c r="B45" s="57">
        <v>0.5</v>
      </c>
      <c r="C45" s="58">
        <f t="shared" ref="C45:D45" si="20">C39+E39+G39+I39+K39</f>
        <v>38</v>
      </c>
      <c r="D45" s="58">
        <f t="shared" si="20"/>
        <v>62</v>
      </c>
    </row>
    <row r="46" spans="1:33" ht="15.6">
      <c r="A46" s="169"/>
      <c r="B46" s="57">
        <v>1</v>
      </c>
      <c r="C46" s="58">
        <f t="shared" ref="C46:D46" si="21">C40+E40+G40+I40+K40</f>
        <v>0</v>
      </c>
      <c r="D46" s="58">
        <f t="shared" si="21"/>
        <v>40</v>
      </c>
    </row>
    <row r="47" spans="1:33">
      <c r="M47" s="50"/>
    </row>
  </sheetData>
  <sheetProtection algorithmName="SHA-512" hashValue="+l/t7ufuGn+weecs8kKlPVjgH70PBu8vNHPLsc6ePElyvUBRsuuFd/j0YZSvOgNX9MfDAn/+NS9flYvm6jIluw==" saltValue="k9ZpETAxYKzEyJ7HQNEh0A==" spinCount="100000" sheet="1" objects="1" scenarios="1" selectLockedCells="1"/>
  <mergeCells count="47">
    <mergeCell ref="A43:A46"/>
    <mergeCell ref="N28:O28"/>
    <mergeCell ref="N29:O29"/>
    <mergeCell ref="N30:O30"/>
    <mergeCell ref="N36:O36"/>
    <mergeCell ref="A37:A40"/>
    <mergeCell ref="N31:O31"/>
    <mergeCell ref="N32:O32"/>
    <mergeCell ref="N33:O33"/>
    <mergeCell ref="N34:O34"/>
    <mergeCell ref="N35:O35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N13:O13"/>
    <mergeCell ref="N14:O14"/>
    <mergeCell ref="N15:O15"/>
    <mergeCell ref="N16:O16"/>
    <mergeCell ref="N17:O17"/>
    <mergeCell ref="A1:L2"/>
    <mergeCell ref="A3:L3"/>
    <mergeCell ref="A4:L4"/>
    <mergeCell ref="A5:L5"/>
    <mergeCell ref="C6:L6"/>
    <mergeCell ref="X37:Y37"/>
    <mergeCell ref="X38:Y38"/>
    <mergeCell ref="X39:Y39"/>
    <mergeCell ref="X40:Y40"/>
    <mergeCell ref="C7:G7"/>
    <mergeCell ref="H7:L7"/>
    <mergeCell ref="C8:D8"/>
    <mergeCell ref="E8:F8"/>
    <mergeCell ref="G8:H8"/>
    <mergeCell ref="I8:J8"/>
    <mergeCell ref="K8:L8"/>
    <mergeCell ref="N6:O10"/>
    <mergeCell ref="P6:R9"/>
    <mergeCell ref="T6:V9"/>
    <mergeCell ref="N11:O11"/>
    <mergeCell ref="N12:O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9"/>
  <sheetViews>
    <sheetView topLeftCell="B7" zoomScale="69" zoomScaleNormal="69" workbookViewId="0">
      <selection activeCell="R12" sqref="R12:R33"/>
    </sheetView>
  </sheetViews>
  <sheetFormatPr defaultColWidth="9.109375" defaultRowHeight="14.4"/>
  <cols>
    <col min="1" max="1" width="9.109375" style="25"/>
    <col min="2" max="2" width="27.109375" style="25" customWidth="1"/>
    <col min="3" max="7" width="9.109375" style="25"/>
    <col min="8" max="8" width="6.6640625" style="25" customWidth="1"/>
    <col min="9" max="22" width="9.109375" style="25"/>
    <col min="23" max="23" width="3" style="25" customWidth="1"/>
    <col min="24" max="24" width="9.109375" style="25"/>
    <col min="25" max="25" width="16.109375" style="25" customWidth="1"/>
    <col min="26" max="28" width="9.109375" style="25"/>
    <col min="29" max="29" width="4.6640625" style="25" customWidth="1"/>
    <col min="30" max="16384" width="9.109375" style="25"/>
  </cols>
  <sheetData>
    <row r="1" spans="1:32" ht="15.6">
      <c r="A1" s="14"/>
      <c r="B1" s="14"/>
      <c r="C1" s="14"/>
      <c r="D1" s="14"/>
      <c r="E1" s="14"/>
      <c r="F1" s="15"/>
      <c r="G1" s="15"/>
      <c r="H1" s="24" t="s">
        <v>0</v>
      </c>
      <c r="I1" s="15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32" ht="15.6">
      <c r="A2" s="14"/>
      <c r="B2" s="14"/>
      <c r="C2" s="14"/>
      <c r="D2" s="14"/>
      <c r="E2" s="14"/>
      <c r="F2" s="15"/>
      <c r="G2" s="15"/>
      <c r="H2" s="134" t="s">
        <v>101</v>
      </c>
      <c r="I2" s="15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32" ht="15.6">
      <c r="A3" s="14"/>
      <c r="B3" s="14"/>
      <c r="C3" s="14"/>
      <c r="D3" s="14"/>
      <c r="E3" s="14"/>
      <c r="F3" s="15"/>
      <c r="G3" s="15"/>
      <c r="H3" s="134" t="s">
        <v>102</v>
      </c>
      <c r="I3" s="1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32" ht="16.2" thickBot="1">
      <c r="A4" s="14"/>
      <c r="B4" s="14"/>
      <c r="C4" s="14"/>
      <c r="D4" s="14"/>
      <c r="E4" s="14"/>
      <c r="F4" s="15"/>
      <c r="G4" s="15"/>
      <c r="H4" s="24" t="s">
        <v>28</v>
      </c>
      <c r="I4" s="15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32" ht="24" customHeight="1" thickBot="1">
      <c r="A5" s="170" t="s">
        <v>1</v>
      </c>
      <c r="B5" s="170" t="s">
        <v>62</v>
      </c>
      <c r="C5" s="173" t="s">
        <v>31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5"/>
      <c r="X5" s="138" t="s">
        <v>78</v>
      </c>
      <c r="Y5" s="140"/>
      <c r="Z5" s="138" t="s">
        <v>94</v>
      </c>
      <c r="AA5" s="139"/>
      <c r="AB5" s="140"/>
      <c r="AD5" s="138" t="s">
        <v>79</v>
      </c>
      <c r="AE5" s="139"/>
      <c r="AF5" s="140"/>
    </row>
    <row r="6" spans="1:32" ht="14.7" customHeight="1">
      <c r="A6" s="171"/>
      <c r="B6" s="171"/>
      <c r="C6" s="176" t="s">
        <v>32</v>
      </c>
      <c r="D6" s="177"/>
      <c r="E6" s="177"/>
      <c r="F6" s="177"/>
      <c r="G6" s="177"/>
      <c r="H6" s="177"/>
      <c r="I6" s="176" t="s">
        <v>33</v>
      </c>
      <c r="J6" s="177"/>
      <c r="K6" s="177"/>
      <c r="L6" s="177"/>
      <c r="M6" s="177"/>
      <c r="N6" s="180"/>
      <c r="O6" s="182" t="s">
        <v>63</v>
      </c>
      <c r="P6" s="182"/>
      <c r="Q6" s="182"/>
      <c r="R6" s="182"/>
      <c r="S6" s="182"/>
      <c r="T6" s="182"/>
      <c r="U6" s="182"/>
      <c r="V6" s="183"/>
      <c r="X6" s="141"/>
      <c r="Y6" s="143"/>
      <c r="Z6" s="141"/>
      <c r="AA6" s="142"/>
      <c r="AB6" s="143"/>
      <c r="AD6" s="141"/>
      <c r="AE6" s="142"/>
      <c r="AF6" s="143"/>
    </row>
    <row r="7" spans="1:32" ht="84" customHeight="1" thickBot="1">
      <c r="A7" s="171"/>
      <c r="B7" s="171"/>
      <c r="C7" s="178"/>
      <c r="D7" s="179"/>
      <c r="E7" s="179"/>
      <c r="F7" s="179"/>
      <c r="G7" s="179"/>
      <c r="H7" s="179"/>
      <c r="I7" s="178"/>
      <c r="J7" s="179"/>
      <c r="K7" s="179"/>
      <c r="L7" s="179"/>
      <c r="M7" s="179"/>
      <c r="N7" s="181"/>
      <c r="O7" s="184"/>
      <c r="P7" s="184"/>
      <c r="Q7" s="184"/>
      <c r="R7" s="184"/>
      <c r="S7" s="184"/>
      <c r="T7" s="184"/>
      <c r="U7" s="184"/>
      <c r="V7" s="185"/>
      <c r="X7" s="141"/>
      <c r="Y7" s="143"/>
      <c r="Z7" s="141"/>
      <c r="AA7" s="142"/>
      <c r="AB7" s="143"/>
      <c r="AD7" s="141"/>
      <c r="AE7" s="142"/>
      <c r="AF7" s="143"/>
    </row>
    <row r="8" spans="1:32" ht="104.4" customHeight="1" thickBot="1">
      <c r="A8" s="172"/>
      <c r="B8" s="172"/>
      <c r="C8" s="186" t="s">
        <v>34</v>
      </c>
      <c r="D8" s="187"/>
      <c r="E8" s="186" t="s">
        <v>35</v>
      </c>
      <c r="F8" s="187"/>
      <c r="G8" s="186" t="s">
        <v>36</v>
      </c>
      <c r="H8" s="187"/>
      <c r="I8" s="188" t="s">
        <v>92</v>
      </c>
      <c r="J8" s="187"/>
      <c r="K8" s="186" t="s">
        <v>37</v>
      </c>
      <c r="L8" s="187"/>
      <c r="M8" s="186" t="s">
        <v>38</v>
      </c>
      <c r="N8" s="188"/>
      <c r="O8" s="189" t="s">
        <v>39</v>
      </c>
      <c r="P8" s="187"/>
      <c r="Q8" s="186" t="s">
        <v>64</v>
      </c>
      <c r="R8" s="187"/>
      <c r="S8" s="186" t="s">
        <v>65</v>
      </c>
      <c r="T8" s="187"/>
      <c r="U8" s="186" t="s">
        <v>66</v>
      </c>
      <c r="V8" s="187"/>
      <c r="X8" s="141"/>
      <c r="Y8" s="143"/>
      <c r="Z8" s="141"/>
      <c r="AA8" s="142"/>
      <c r="AB8" s="143"/>
      <c r="AC8" s="26"/>
      <c r="AD8" s="141"/>
      <c r="AE8" s="142"/>
      <c r="AF8" s="143"/>
    </row>
    <row r="9" spans="1:32" ht="16.2" thickBot="1">
      <c r="A9" s="27"/>
      <c r="B9" s="28"/>
      <c r="C9" s="29" t="s">
        <v>93</v>
      </c>
      <c r="D9" s="29" t="s">
        <v>16</v>
      </c>
      <c r="E9" s="29" t="s">
        <v>93</v>
      </c>
      <c r="F9" s="29" t="s">
        <v>16</v>
      </c>
      <c r="G9" s="29" t="s">
        <v>93</v>
      </c>
      <c r="H9" s="29" t="s">
        <v>16</v>
      </c>
      <c r="I9" s="29" t="s">
        <v>93</v>
      </c>
      <c r="J9" s="29" t="s">
        <v>16</v>
      </c>
      <c r="K9" s="29" t="s">
        <v>93</v>
      </c>
      <c r="L9" s="29" t="s">
        <v>16</v>
      </c>
      <c r="M9" s="29" t="s">
        <v>93</v>
      </c>
      <c r="N9" s="30" t="s">
        <v>16</v>
      </c>
      <c r="O9" s="31" t="s">
        <v>93</v>
      </c>
      <c r="P9" s="29" t="s">
        <v>16</v>
      </c>
      <c r="Q9" s="29" t="s">
        <v>93</v>
      </c>
      <c r="R9" s="29" t="s">
        <v>16</v>
      </c>
      <c r="S9" s="29" t="s">
        <v>93</v>
      </c>
      <c r="T9" s="29" t="s">
        <v>16</v>
      </c>
      <c r="U9" s="29" t="s">
        <v>93</v>
      </c>
      <c r="V9" s="29" t="s">
        <v>16</v>
      </c>
      <c r="X9" s="141"/>
      <c r="Y9" s="143"/>
      <c r="Z9" s="144"/>
      <c r="AA9" s="145"/>
      <c r="AB9" s="146"/>
      <c r="AC9" s="26"/>
      <c r="AD9" s="144"/>
      <c r="AE9" s="145"/>
      <c r="AF9" s="146"/>
    </row>
    <row r="10" spans="1:32" ht="16.2" thickBot="1">
      <c r="A10" s="32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3">
        <v>14</v>
      </c>
      <c r="O10" s="33">
        <v>15</v>
      </c>
      <c r="P10" s="33">
        <v>16</v>
      </c>
      <c r="Q10" s="33">
        <v>17</v>
      </c>
      <c r="R10" s="33">
        <v>18</v>
      </c>
      <c r="S10" s="33">
        <v>19</v>
      </c>
      <c r="T10" s="33">
        <v>20</v>
      </c>
      <c r="U10" s="33">
        <v>21</v>
      </c>
      <c r="V10" s="33">
        <v>22</v>
      </c>
      <c r="X10" s="144"/>
      <c r="Y10" s="146"/>
      <c r="Z10" s="34">
        <v>0</v>
      </c>
      <c r="AA10" s="35">
        <v>0.5</v>
      </c>
      <c r="AB10" s="36">
        <v>1</v>
      </c>
      <c r="AC10" s="26"/>
      <c r="AD10" s="37">
        <v>0</v>
      </c>
      <c r="AE10" s="38">
        <v>0.5</v>
      </c>
      <c r="AF10" s="39">
        <v>1</v>
      </c>
    </row>
    <row r="11" spans="1:32" ht="15.6">
      <c r="A11" s="40">
        <v>1</v>
      </c>
      <c r="B11" s="41" t="str">
        <f>Позн.разв!B11</f>
        <v>Амбульмамбеков Марк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X11" s="149" t="str">
        <f>B11</f>
        <v>Амбульмамбеков Марк</v>
      </c>
      <c r="Y11" s="149"/>
      <c r="Z11" s="43">
        <f t="shared" ref="Z11:Z30" si="0">COUNTIFS(C$9:V$9,"СГ",C11:V11,0)</f>
        <v>0</v>
      </c>
      <c r="AA11" s="44">
        <f t="shared" ref="AA11:AA30" si="1">COUNTIFS(C$9:V$9,"СГ",C11:V11,0.5)</f>
        <v>0</v>
      </c>
      <c r="AB11" s="44">
        <f t="shared" ref="AB11:AB30" si="2">COUNTIFS(C$9:V$9,"СГ",C11:V11,1)</f>
        <v>0</v>
      </c>
      <c r="AC11" s="26"/>
      <c r="AD11" s="44">
        <f t="shared" ref="AD11:AD30" si="3">COUNTIFS(C$9:V$9,"КГ",C11:V11,0)</f>
        <v>0</v>
      </c>
      <c r="AE11" s="44">
        <f t="shared" ref="AE11:AE30" si="4">COUNTIFS(C$9:V$9,"КГ",C11:V11,0.5)</f>
        <v>0</v>
      </c>
      <c r="AF11" s="44">
        <f t="shared" ref="AF11:AF30" si="5">COUNTIFS(C$9:V$9,"КГ",C11:V11,1)</f>
        <v>0</v>
      </c>
    </row>
    <row r="12" spans="1:32" ht="15.6">
      <c r="A12" s="40">
        <v>2</v>
      </c>
      <c r="B12" s="41" t="str">
        <f>Позн.разв!B12</f>
        <v>Бельба Татьяна</v>
      </c>
      <c r="C12" s="16">
        <v>0.5</v>
      </c>
      <c r="D12" s="16">
        <v>1</v>
      </c>
      <c r="E12" s="16">
        <v>0.5</v>
      </c>
      <c r="F12" s="16">
        <v>1</v>
      </c>
      <c r="G12" s="16">
        <v>0.5</v>
      </c>
      <c r="H12" s="16">
        <v>1</v>
      </c>
      <c r="I12" s="16">
        <v>0.5</v>
      </c>
      <c r="J12" s="16">
        <v>1</v>
      </c>
      <c r="K12" s="16">
        <v>0.5</v>
      </c>
      <c r="L12" s="16">
        <v>1</v>
      </c>
      <c r="M12" s="16">
        <v>0.5</v>
      </c>
      <c r="N12" s="16">
        <v>0.5</v>
      </c>
      <c r="O12" s="16">
        <v>0</v>
      </c>
      <c r="P12" s="16">
        <v>1</v>
      </c>
      <c r="Q12" s="16">
        <v>0</v>
      </c>
      <c r="R12" s="16">
        <v>1</v>
      </c>
      <c r="S12" s="16">
        <v>0.5</v>
      </c>
      <c r="T12" s="16">
        <v>1</v>
      </c>
      <c r="U12" s="16">
        <v>0.5</v>
      </c>
      <c r="V12" s="16">
        <v>1</v>
      </c>
      <c r="X12" s="149" t="str">
        <f t="shared" ref="X12:X30" si="6">B12</f>
        <v>Бельба Татьяна</v>
      </c>
      <c r="Y12" s="149"/>
      <c r="Z12" s="43">
        <f t="shared" si="0"/>
        <v>0</v>
      </c>
      <c r="AA12" s="44">
        <f t="shared" si="1"/>
        <v>0</v>
      </c>
      <c r="AB12" s="44">
        <f t="shared" si="2"/>
        <v>0</v>
      </c>
      <c r="AC12" s="26"/>
      <c r="AD12" s="44">
        <f t="shared" si="3"/>
        <v>0</v>
      </c>
      <c r="AE12" s="44">
        <f t="shared" si="4"/>
        <v>1</v>
      </c>
      <c r="AF12" s="44">
        <f t="shared" si="5"/>
        <v>9</v>
      </c>
    </row>
    <row r="13" spans="1:32" ht="15.6">
      <c r="A13" s="40">
        <v>3</v>
      </c>
      <c r="B13" s="41" t="str">
        <f>Позн.разв!B13</f>
        <v>Волков Мирон</v>
      </c>
      <c r="C13" s="16">
        <v>0</v>
      </c>
      <c r="D13" s="16">
        <v>0.5</v>
      </c>
      <c r="E13" s="16">
        <v>0</v>
      </c>
      <c r="F13" s="16">
        <v>1</v>
      </c>
      <c r="G13" s="16">
        <v>0</v>
      </c>
      <c r="H13" s="16">
        <v>0.5</v>
      </c>
      <c r="I13" s="16">
        <v>0</v>
      </c>
      <c r="J13" s="16">
        <v>0.5</v>
      </c>
      <c r="K13" s="16">
        <v>0</v>
      </c>
      <c r="L13" s="16">
        <v>1</v>
      </c>
      <c r="M13" s="16">
        <v>0</v>
      </c>
      <c r="N13" s="16">
        <v>0.5</v>
      </c>
      <c r="O13" s="16">
        <v>0</v>
      </c>
      <c r="P13" s="16">
        <v>1</v>
      </c>
      <c r="Q13" s="16">
        <v>0</v>
      </c>
      <c r="R13" s="16">
        <v>1</v>
      </c>
      <c r="S13" s="16">
        <v>0</v>
      </c>
      <c r="T13" s="16">
        <v>1</v>
      </c>
      <c r="U13" s="16">
        <v>0</v>
      </c>
      <c r="V13" s="16">
        <v>0.5</v>
      </c>
      <c r="X13" s="149" t="str">
        <f t="shared" si="6"/>
        <v>Волков Мирон</v>
      </c>
      <c r="Y13" s="149"/>
      <c r="Z13" s="43">
        <f t="shared" si="0"/>
        <v>0</v>
      </c>
      <c r="AA13" s="44">
        <f t="shared" si="1"/>
        <v>0</v>
      </c>
      <c r="AB13" s="44">
        <f t="shared" si="2"/>
        <v>0</v>
      </c>
      <c r="AC13" s="26"/>
      <c r="AD13" s="44">
        <f t="shared" si="3"/>
        <v>0</v>
      </c>
      <c r="AE13" s="44">
        <f t="shared" si="4"/>
        <v>5</v>
      </c>
      <c r="AF13" s="44">
        <f t="shared" si="5"/>
        <v>5</v>
      </c>
    </row>
    <row r="14" spans="1:32" ht="15.6">
      <c r="A14" s="40">
        <v>4</v>
      </c>
      <c r="B14" s="41" t="str">
        <f>Позн.разв!B14</f>
        <v>Голуб Тимофей</v>
      </c>
      <c r="C14" s="16">
        <v>0</v>
      </c>
      <c r="D14" s="16">
        <v>0.5</v>
      </c>
      <c r="E14" s="16">
        <v>0</v>
      </c>
      <c r="F14" s="16">
        <v>1</v>
      </c>
      <c r="G14" s="16">
        <v>0</v>
      </c>
      <c r="H14" s="16">
        <v>0.5</v>
      </c>
      <c r="I14" s="16">
        <v>0</v>
      </c>
      <c r="J14" s="16">
        <v>1</v>
      </c>
      <c r="K14" s="16">
        <v>0</v>
      </c>
      <c r="L14" s="16">
        <v>1</v>
      </c>
      <c r="M14" s="16">
        <v>0</v>
      </c>
      <c r="N14" s="16">
        <v>0.5</v>
      </c>
      <c r="O14" s="16">
        <v>0</v>
      </c>
      <c r="P14" s="16">
        <v>1</v>
      </c>
      <c r="Q14" s="16">
        <v>0</v>
      </c>
      <c r="R14" s="16">
        <v>1</v>
      </c>
      <c r="S14" s="16">
        <v>0</v>
      </c>
      <c r="T14" s="16">
        <v>1</v>
      </c>
      <c r="U14" s="16">
        <v>0</v>
      </c>
      <c r="V14" s="16">
        <v>0.5</v>
      </c>
      <c r="X14" s="149" t="str">
        <f t="shared" si="6"/>
        <v>Голуб Тимофей</v>
      </c>
      <c r="Y14" s="149"/>
      <c r="Z14" s="43">
        <f t="shared" si="0"/>
        <v>0</v>
      </c>
      <c r="AA14" s="44">
        <f t="shared" si="1"/>
        <v>0</v>
      </c>
      <c r="AB14" s="44">
        <f t="shared" si="2"/>
        <v>0</v>
      </c>
      <c r="AC14" s="26"/>
      <c r="AD14" s="44">
        <f t="shared" si="3"/>
        <v>0</v>
      </c>
      <c r="AE14" s="44">
        <f t="shared" si="4"/>
        <v>4</v>
      </c>
      <c r="AF14" s="44">
        <f t="shared" si="5"/>
        <v>6</v>
      </c>
    </row>
    <row r="15" spans="1:32" ht="15.6">
      <c r="A15" s="40">
        <v>5</v>
      </c>
      <c r="B15" s="41" t="str">
        <f>Позн.разв!B15</f>
        <v>Голяткин Тамерлан</v>
      </c>
      <c r="C15" s="16"/>
      <c r="D15" s="16">
        <v>0.5</v>
      </c>
      <c r="E15" s="16"/>
      <c r="F15" s="16">
        <v>1</v>
      </c>
      <c r="G15" s="16"/>
      <c r="H15" s="16">
        <v>0.5</v>
      </c>
      <c r="I15" s="16"/>
      <c r="J15" s="16">
        <v>0.5</v>
      </c>
      <c r="K15" s="16"/>
      <c r="L15" s="16">
        <v>1</v>
      </c>
      <c r="M15" s="16"/>
      <c r="N15" s="16">
        <v>0.5</v>
      </c>
      <c r="O15" s="16"/>
      <c r="P15" s="16">
        <v>0.5</v>
      </c>
      <c r="Q15" s="16"/>
      <c r="R15" s="16">
        <v>0.5</v>
      </c>
      <c r="S15" s="16"/>
      <c r="T15" s="16">
        <v>0.5</v>
      </c>
      <c r="U15" s="16"/>
      <c r="V15" s="16">
        <v>0.5</v>
      </c>
      <c r="X15" s="149" t="str">
        <f t="shared" si="6"/>
        <v>Голяткин Тамерлан</v>
      </c>
      <c r="Y15" s="149"/>
      <c r="Z15" s="43">
        <f t="shared" si="0"/>
        <v>0</v>
      </c>
      <c r="AA15" s="44">
        <f t="shared" si="1"/>
        <v>0</v>
      </c>
      <c r="AB15" s="44">
        <f t="shared" si="2"/>
        <v>0</v>
      </c>
      <c r="AC15" s="26"/>
      <c r="AD15" s="44">
        <f t="shared" si="3"/>
        <v>0</v>
      </c>
      <c r="AE15" s="44">
        <f t="shared" si="4"/>
        <v>8</v>
      </c>
      <c r="AF15" s="44">
        <f t="shared" si="5"/>
        <v>2</v>
      </c>
    </row>
    <row r="16" spans="1:32" ht="15.6">
      <c r="A16" s="40">
        <v>6</v>
      </c>
      <c r="B16" s="41" t="str">
        <f>Позн.разв!B16</f>
        <v>Джаватхтанов Рамазан</v>
      </c>
      <c r="C16" s="16">
        <v>0</v>
      </c>
      <c r="D16" s="16">
        <v>0.5</v>
      </c>
      <c r="E16" s="16">
        <v>0</v>
      </c>
      <c r="F16" s="16">
        <v>1</v>
      </c>
      <c r="G16" s="16">
        <v>0</v>
      </c>
      <c r="H16" s="16">
        <v>0.5</v>
      </c>
      <c r="I16" s="16">
        <v>0</v>
      </c>
      <c r="J16" s="16">
        <v>0.5</v>
      </c>
      <c r="K16" s="16">
        <v>0</v>
      </c>
      <c r="L16" s="16">
        <v>0.5</v>
      </c>
      <c r="M16" s="16">
        <v>0</v>
      </c>
      <c r="N16" s="16">
        <v>0.5</v>
      </c>
      <c r="O16" s="16">
        <v>0</v>
      </c>
      <c r="P16" s="16">
        <v>0.5</v>
      </c>
      <c r="Q16" s="16">
        <v>0</v>
      </c>
      <c r="R16" s="16">
        <v>0.5</v>
      </c>
      <c r="S16" s="16">
        <v>0</v>
      </c>
      <c r="T16" s="16">
        <v>0.5</v>
      </c>
      <c r="U16" s="16">
        <v>0</v>
      </c>
      <c r="V16" s="16">
        <v>0.5</v>
      </c>
      <c r="X16" s="149" t="str">
        <f t="shared" si="6"/>
        <v>Джаватхтанов Рамазан</v>
      </c>
      <c r="Y16" s="149"/>
      <c r="Z16" s="43">
        <f t="shared" si="0"/>
        <v>0</v>
      </c>
      <c r="AA16" s="44">
        <f t="shared" si="1"/>
        <v>0</v>
      </c>
      <c r="AB16" s="44">
        <f t="shared" si="2"/>
        <v>0</v>
      </c>
      <c r="AC16" s="26"/>
      <c r="AD16" s="44">
        <f t="shared" si="3"/>
        <v>0</v>
      </c>
      <c r="AE16" s="44">
        <f t="shared" si="4"/>
        <v>9</v>
      </c>
      <c r="AF16" s="44">
        <f t="shared" si="5"/>
        <v>1</v>
      </c>
    </row>
    <row r="17" spans="1:32" ht="15.6">
      <c r="A17" s="40">
        <v>7</v>
      </c>
      <c r="B17" s="41" t="str">
        <f>Позн.разв!B17</f>
        <v>Евтухова Ева</v>
      </c>
      <c r="C17" s="16">
        <v>0.5</v>
      </c>
      <c r="D17" s="16">
        <v>1</v>
      </c>
      <c r="E17" s="16">
        <v>0.5</v>
      </c>
      <c r="F17" s="16">
        <v>1</v>
      </c>
      <c r="G17" s="16">
        <v>0.5</v>
      </c>
      <c r="H17" s="16">
        <v>1</v>
      </c>
      <c r="I17" s="16">
        <v>0.5</v>
      </c>
      <c r="J17" s="16">
        <v>1</v>
      </c>
      <c r="K17" s="16">
        <v>0.5</v>
      </c>
      <c r="L17" s="16">
        <v>1</v>
      </c>
      <c r="M17" s="16">
        <v>0.5</v>
      </c>
      <c r="N17" s="16">
        <v>0.5</v>
      </c>
      <c r="O17" s="16">
        <v>0</v>
      </c>
      <c r="P17" s="16">
        <v>1</v>
      </c>
      <c r="Q17" s="16">
        <v>0</v>
      </c>
      <c r="R17" s="16">
        <v>1</v>
      </c>
      <c r="S17" s="16">
        <v>0.5</v>
      </c>
      <c r="T17" s="16">
        <v>1</v>
      </c>
      <c r="U17" s="16">
        <v>0.5</v>
      </c>
      <c r="V17" s="16">
        <v>1</v>
      </c>
      <c r="X17" s="149" t="str">
        <f t="shared" si="6"/>
        <v>Евтухова Ева</v>
      </c>
      <c r="Y17" s="149"/>
      <c r="Z17" s="43">
        <f t="shared" si="0"/>
        <v>0</v>
      </c>
      <c r="AA17" s="44">
        <f t="shared" si="1"/>
        <v>0</v>
      </c>
      <c r="AB17" s="44">
        <f t="shared" si="2"/>
        <v>0</v>
      </c>
      <c r="AC17" s="26"/>
      <c r="AD17" s="44">
        <f t="shared" si="3"/>
        <v>0</v>
      </c>
      <c r="AE17" s="44">
        <f t="shared" si="4"/>
        <v>1</v>
      </c>
      <c r="AF17" s="44">
        <f t="shared" si="5"/>
        <v>9</v>
      </c>
    </row>
    <row r="18" spans="1:32" ht="15.6">
      <c r="A18" s="40">
        <v>8</v>
      </c>
      <c r="B18" s="41" t="str">
        <f>Позн.разв!B18</f>
        <v>Загнойко Евгений</v>
      </c>
      <c r="C18" s="16">
        <v>0</v>
      </c>
      <c r="D18" s="16">
        <v>0.5</v>
      </c>
      <c r="E18" s="16">
        <v>0</v>
      </c>
      <c r="F18" s="16">
        <v>1</v>
      </c>
      <c r="G18" s="16">
        <v>0</v>
      </c>
      <c r="H18" s="16">
        <v>0.5</v>
      </c>
      <c r="I18" s="16">
        <v>0</v>
      </c>
      <c r="J18" s="16">
        <v>0.5</v>
      </c>
      <c r="K18" s="16">
        <v>0</v>
      </c>
      <c r="L18" s="16">
        <v>0.5</v>
      </c>
      <c r="M18" s="16">
        <v>0</v>
      </c>
      <c r="N18" s="16">
        <v>0.5</v>
      </c>
      <c r="O18" s="16">
        <v>0</v>
      </c>
      <c r="P18" s="16">
        <v>0.5</v>
      </c>
      <c r="Q18" s="16">
        <v>0</v>
      </c>
      <c r="R18" s="16">
        <v>0.5</v>
      </c>
      <c r="S18" s="16">
        <v>0</v>
      </c>
      <c r="T18" s="16">
        <v>0.5</v>
      </c>
      <c r="U18" s="16">
        <v>0</v>
      </c>
      <c r="V18" s="16">
        <v>0.5</v>
      </c>
      <c r="X18" s="149" t="str">
        <f t="shared" si="6"/>
        <v>Загнойко Евгений</v>
      </c>
      <c r="Y18" s="149"/>
      <c r="Z18" s="43">
        <f t="shared" si="0"/>
        <v>0</v>
      </c>
      <c r="AA18" s="44">
        <f t="shared" si="1"/>
        <v>0</v>
      </c>
      <c r="AB18" s="44">
        <f t="shared" si="2"/>
        <v>0</v>
      </c>
      <c r="AC18" s="26"/>
      <c r="AD18" s="44">
        <f t="shared" si="3"/>
        <v>0</v>
      </c>
      <c r="AE18" s="44">
        <f t="shared" si="4"/>
        <v>9</v>
      </c>
      <c r="AF18" s="44">
        <f t="shared" si="5"/>
        <v>1</v>
      </c>
    </row>
    <row r="19" spans="1:32" ht="15.6">
      <c r="A19" s="40">
        <v>9</v>
      </c>
      <c r="B19" s="41" t="str">
        <f>Позн.разв!B19</f>
        <v>Зносенко Константин</v>
      </c>
      <c r="C19" s="16">
        <v>0</v>
      </c>
      <c r="D19" s="16">
        <v>1</v>
      </c>
      <c r="E19" s="16">
        <v>0</v>
      </c>
      <c r="F19" s="16">
        <v>1</v>
      </c>
      <c r="G19" s="16">
        <v>0</v>
      </c>
      <c r="H19" s="16">
        <v>0.5</v>
      </c>
      <c r="I19" s="16">
        <v>0</v>
      </c>
      <c r="J19" s="16">
        <v>1</v>
      </c>
      <c r="K19" s="16">
        <v>0</v>
      </c>
      <c r="L19" s="16">
        <v>0.5</v>
      </c>
      <c r="M19" s="16">
        <v>0</v>
      </c>
      <c r="N19" s="16">
        <v>0.5</v>
      </c>
      <c r="O19" s="16">
        <v>0</v>
      </c>
      <c r="P19" s="16">
        <v>0.5</v>
      </c>
      <c r="Q19" s="16">
        <v>0</v>
      </c>
      <c r="R19" s="16">
        <v>0.5</v>
      </c>
      <c r="S19" s="16">
        <v>0</v>
      </c>
      <c r="T19" s="16">
        <v>1</v>
      </c>
      <c r="U19" s="16">
        <v>0</v>
      </c>
      <c r="V19" s="16">
        <v>0.5</v>
      </c>
      <c r="X19" s="149" t="str">
        <f t="shared" si="6"/>
        <v>Зносенко Константин</v>
      </c>
      <c r="Y19" s="149"/>
      <c r="Z19" s="43">
        <f t="shared" si="0"/>
        <v>0</v>
      </c>
      <c r="AA19" s="44">
        <f t="shared" si="1"/>
        <v>0</v>
      </c>
      <c r="AB19" s="44">
        <f t="shared" si="2"/>
        <v>0</v>
      </c>
      <c r="AC19" s="26"/>
      <c r="AD19" s="44">
        <f t="shared" si="3"/>
        <v>0</v>
      </c>
      <c r="AE19" s="44">
        <f t="shared" si="4"/>
        <v>6</v>
      </c>
      <c r="AF19" s="44">
        <f t="shared" si="5"/>
        <v>4</v>
      </c>
    </row>
    <row r="20" spans="1:32" ht="15.6">
      <c r="A20" s="40">
        <v>10</v>
      </c>
      <c r="B20" s="41" t="str">
        <f>Позн.разв!B20</f>
        <v>Кокин Руслан</v>
      </c>
      <c r="C20" s="16">
        <v>0</v>
      </c>
      <c r="D20" s="16">
        <v>0.5</v>
      </c>
      <c r="E20" s="16">
        <v>0</v>
      </c>
      <c r="F20" s="16">
        <v>1</v>
      </c>
      <c r="G20" s="16">
        <v>0</v>
      </c>
      <c r="H20" s="16">
        <v>0.5</v>
      </c>
      <c r="I20" s="16">
        <v>0</v>
      </c>
      <c r="J20" s="16">
        <v>0.5</v>
      </c>
      <c r="K20" s="16">
        <v>0</v>
      </c>
      <c r="L20" s="16">
        <v>0.5</v>
      </c>
      <c r="M20" s="16">
        <v>0</v>
      </c>
      <c r="N20" s="16">
        <v>0.5</v>
      </c>
      <c r="O20" s="16">
        <v>0</v>
      </c>
      <c r="P20" s="16">
        <v>0.5</v>
      </c>
      <c r="Q20" s="16">
        <v>0</v>
      </c>
      <c r="R20" s="16">
        <v>1</v>
      </c>
      <c r="S20" s="16">
        <v>0</v>
      </c>
      <c r="T20" s="16">
        <v>1</v>
      </c>
      <c r="U20" s="16">
        <v>0</v>
      </c>
      <c r="V20" s="16">
        <v>0.5</v>
      </c>
      <c r="X20" s="149" t="str">
        <f t="shared" si="6"/>
        <v>Кокин Руслан</v>
      </c>
      <c r="Y20" s="149"/>
      <c r="Z20" s="43">
        <f t="shared" si="0"/>
        <v>0</v>
      </c>
      <c r="AA20" s="44">
        <f t="shared" si="1"/>
        <v>0</v>
      </c>
      <c r="AB20" s="44">
        <f t="shared" si="2"/>
        <v>0</v>
      </c>
      <c r="AC20" s="26"/>
      <c r="AD20" s="44">
        <f t="shared" si="3"/>
        <v>0</v>
      </c>
      <c r="AE20" s="44">
        <f t="shared" si="4"/>
        <v>7</v>
      </c>
      <c r="AF20" s="44">
        <f t="shared" si="5"/>
        <v>3</v>
      </c>
    </row>
    <row r="21" spans="1:32" ht="15.6">
      <c r="A21" s="40">
        <v>11</v>
      </c>
      <c r="B21" s="41" t="str">
        <f>Позн.разв!B21</f>
        <v>Корягина Аглая</v>
      </c>
      <c r="C21" s="16">
        <v>0.5</v>
      </c>
      <c r="D21" s="16">
        <v>0.5</v>
      </c>
      <c r="E21" s="16">
        <v>0.5</v>
      </c>
      <c r="F21" s="16">
        <v>1</v>
      </c>
      <c r="G21" s="16">
        <v>0.5</v>
      </c>
      <c r="H21" s="16">
        <v>0.5</v>
      </c>
      <c r="I21" s="16">
        <v>0.5</v>
      </c>
      <c r="J21" s="16">
        <v>1</v>
      </c>
      <c r="K21" s="16">
        <v>0.5</v>
      </c>
      <c r="L21" s="16">
        <v>1</v>
      </c>
      <c r="M21" s="16">
        <v>0.5</v>
      </c>
      <c r="N21" s="16">
        <v>1</v>
      </c>
      <c r="O21" s="16">
        <v>0</v>
      </c>
      <c r="P21" s="16">
        <v>0.5</v>
      </c>
      <c r="Q21" s="16">
        <v>0</v>
      </c>
      <c r="R21" s="16">
        <v>0.5</v>
      </c>
      <c r="S21" s="16">
        <v>0.5</v>
      </c>
      <c r="T21" s="16">
        <v>1</v>
      </c>
      <c r="U21" s="16">
        <v>0.5</v>
      </c>
      <c r="V21" s="16">
        <v>0.5</v>
      </c>
      <c r="X21" s="149" t="str">
        <f t="shared" si="6"/>
        <v>Корягина Аглая</v>
      </c>
      <c r="Y21" s="149"/>
      <c r="Z21" s="43">
        <f t="shared" si="0"/>
        <v>0</v>
      </c>
      <c r="AA21" s="44">
        <f t="shared" si="1"/>
        <v>0</v>
      </c>
      <c r="AB21" s="44">
        <f t="shared" si="2"/>
        <v>0</v>
      </c>
      <c r="AC21" s="26"/>
      <c r="AD21" s="44">
        <f t="shared" si="3"/>
        <v>0</v>
      </c>
      <c r="AE21" s="44">
        <f t="shared" si="4"/>
        <v>5</v>
      </c>
      <c r="AF21" s="44">
        <f t="shared" si="5"/>
        <v>5</v>
      </c>
    </row>
    <row r="22" spans="1:32" ht="15.6">
      <c r="A22" s="40">
        <v>12</v>
      </c>
      <c r="B22" s="41" t="str">
        <f>Позн.разв!B22</f>
        <v>Корягина Мирослава</v>
      </c>
      <c r="C22" s="16">
        <v>0.5</v>
      </c>
      <c r="D22" s="16">
        <v>0.5</v>
      </c>
      <c r="E22" s="16">
        <v>0.5</v>
      </c>
      <c r="F22" s="16">
        <v>1</v>
      </c>
      <c r="G22" s="16">
        <v>0.5</v>
      </c>
      <c r="H22" s="16">
        <v>0.5</v>
      </c>
      <c r="I22" s="16">
        <v>0.5</v>
      </c>
      <c r="J22" s="16">
        <v>1</v>
      </c>
      <c r="K22" s="16">
        <v>0.5</v>
      </c>
      <c r="L22" s="16">
        <v>1</v>
      </c>
      <c r="M22" s="16">
        <v>0.5</v>
      </c>
      <c r="N22" s="16">
        <v>1</v>
      </c>
      <c r="O22" s="16">
        <v>0</v>
      </c>
      <c r="P22" s="16">
        <v>0.5</v>
      </c>
      <c r="Q22" s="16">
        <v>0</v>
      </c>
      <c r="R22" s="16">
        <v>0.5</v>
      </c>
      <c r="S22" s="16">
        <v>0.5</v>
      </c>
      <c r="T22" s="16">
        <v>1</v>
      </c>
      <c r="U22" s="16">
        <v>0.5</v>
      </c>
      <c r="V22" s="16">
        <v>0.5</v>
      </c>
      <c r="X22" s="149" t="str">
        <f t="shared" si="6"/>
        <v>Корягина Мирослава</v>
      </c>
      <c r="Y22" s="149"/>
      <c r="Z22" s="43">
        <f t="shared" si="0"/>
        <v>0</v>
      </c>
      <c r="AA22" s="44">
        <f t="shared" si="1"/>
        <v>0</v>
      </c>
      <c r="AB22" s="44">
        <f t="shared" si="2"/>
        <v>0</v>
      </c>
      <c r="AC22" s="26"/>
      <c r="AD22" s="44">
        <f t="shared" si="3"/>
        <v>0</v>
      </c>
      <c r="AE22" s="44">
        <f t="shared" si="4"/>
        <v>5</v>
      </c>
      <c r="AF22" s="44">
        <f t="shared" si="5"/>
        <v>5</v>
      </c>
    </row>
    <row r="23" spans="1:32" ht="15.6">
      <c r="A23" s="40">
        <v>13</v>
      </c>
      <c r="B23" s="41" t="str">
        <f>Позн.разв!B23</f>
        <v>Ломакина Полина</v>
      </c>
      <c r="C23" s="16">
        <v>0.5</v>
      </c>
      <c r="D23" s="16">
        <v>1</v>
      </c>
      <c r="E23" s="16">
        <v>0.5</v>
      </c>
      <c r="F23" s="16">
        <v>1</v>
      </c>
      <c r="G23" s="16">
        <v>0.5</v>
      </c>
      <c r="H23" s="16">
        <v>1</v>
      </c>
      <c r="I23" s="16">
        <v>0.5</v>
      </c>
      <c r="J23" s="16">
        <v>0.5</v>
      </c>
      <c r="K23" s="16">
        <v>0.5</v>
      </c>
      <c r="L23" s="16">
        <v>1</v>
      </c>
      <c r="M23" s="16">
        <v>0.5</v>
      </c>
      <c r="N23" s="16">
        <v>0.5</v>
      </c>
      <c r="O23" s="16">
        <v>0</v>
      </c>
      <c r="P23" s="16">
        <v>0.5</v>
      </c>
      <c r="Q23" s="16">
        <v>0</v>
      </c>
      <c r="R23" s="16">
        <v>1</v>
      </c>
      <c r="S23" s="16">
        <v>0.5</v>
      </c>
      <c r="T23" s="16">
        <v>1</v>
      </c>
      <c r="U23" s="16">
        <v>0.5</v>
      </c>
      <c r="V23" s="16">
        <v>1</v>
      </c>
      <c r="X23" s="149" t="str">
        <f t="shared" si="6"/>
        <v>Ломакина Полина</v>
      </c>
      <c r="Y23" s="149"/>
      <c r="Z23" s="43">
        <f t="shared" si="0"/>
        <v>0</v>
      </c>
      <c r="AA23" s="44">
        <f t="shared" si="1"/>
        <v>0</v>
      </c>
      <c r="AB23" s="44">
        <f t="shared" si="2"/>
        <v>0</v>
      </c>
      <c r="AC23" s="26"/>
      <c r="AD23" s="44">
        <f t="shared" si="3"/>
        <v>0</v>
      </c>
      <c r="AE23" s="44">
        <f t="shared" si="4"/>
        <v>3</v>
      </c>
      <c r="AF23" s="44">
        <f t="shared" si="5"/>
        <v>7</v>
      </c>
    </row>
    <row r="24" spans="1:32" ht="15.6">
      <c r="A24" s="40">
        <v>14</v>
      </c>
      <c r="B24" s="41" t="str">
        <f>Позн.разв!B24</f>
        <v>Мартыненков Илья</v>
      </c>
      <c r="C24" s="16">
        <v>0</v>
      </c>
      <c r="D24" s="16">
        <v>0.5</v>
      </c>
      <c r="E24" s="16">
        <v>0</v>
      </c>
      <c r="F24" s="16">
        <v>1</v>
      </c>
      <c r="G24" s="16">
        <v>0</v>
      </c>
      <c r="H24" s="16">
        <v>0.5</v>
      </c>
      <c r="I24" s="16">
        <v>0</v>
      </c>
      <c r="J24" s="16">
        <v>0.5</v>
      </c>
      <c r="K24" s="16">
        <v>0</v>
      </c>
      <c r="L24" s="16">
        <v>0.5</v>
      </c>
      <c r="M24" s="16">
        <v>0</v>
      </c>
      <c r="N24" s="16">
        <v>0.5</v>
      </c>
      <c r="O24" s="16">
        <v>0</v>
      </c>
      <c r="P24" s="16">
        <v>0.5</v>
      </c>
      <c r="Q24" s="16">
        <v>0</v>
      </c>
      <c r="R24" s="16">
        <v>0.5</v>
      </c>
      <c r="S24" s="16">
        <v>0</v>
      </c>
      <c r="T24" s="16">
        <v>0.5</v>
      </c>
      <c r="U24" s="16">
        <v>0</v>
      </c>
      <c r="V24" s="16">
        <v>0.5</v>
      </c>
      <c r="X24" s="149" t="str">
        <f t="shared" si="6"/>
        <v>Мартыненков Илья</v>
      </c>
      <c r="Y24" s="149"/>
      <c r="Z24" s="43">
        <f t="shared" si="0"/>
        <v>0</v>
      </c>
      <c r="AA24" s="44">
        <f t="shared" si="1"/>
        <v>0</v>
      </c>
      <c r="AB24" s="44">
        <f t="shared" si="2"/>
        <v>0</v>
      </c>
      <c r="AC24" s="26"/>
      <c r="AD24" s="44">
        <f t="shared" si="3"/>
        <v>0</v>
      </c>
      <c r="AE24" s="44">
        <f t="shared" si="4"/>
        <v>9</v>
      </c>
      <c r="AF24" s="44">
        <f t="shared" si="5"/>
        <v>1</v>
      </c>
    </row>
    <row r="25" spans="1:32" ht="15.6">
      <c r="A25" s="40">
        <v>15</v>
      </c>
      <c r="B25" s="41" t="str">
        <f>Позн.разв!B25</f>
        <v>Мельничук Роман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0</v>
      </c>
      <c r="L25" s="16"/>
      <c r="M25" s="16">
        <v>0</v>
      </c>
      <c r="N25" s="16"/>
      <c r="O25" s="16">
        <v>0</v>
      </c>
      <c r="P25" s="16"/>
      <c r="Q25" s="16">
        <v>0</v>
      </c>
      <c r="R25" s="16"/>
      <c r="S25" s="16">
        <v>0</v>
      </c>
      <c r="T25" s="16"/>
      <c r="U25" s="16">
        <v>0</v>
      </c>
      <c r="V25" s="16"/>
      <c r="X25" s="149" t="str">
        <f t="shared" si="6"/>
        <v>Мельничук Роман</v>
      </c>
      <c r="Y25" s="149"/>
      <c r="Z25" s="43">
        <f t="shared" si="0"/>
        <v>0</v>
      </c>
      <c r="AA25" s="44">
        <f t="shared" si="1"/>
        <v>0</v>
      </c>
      <c r="AB25" s="44">
        <f t="shared" si="2"/>
        <v>0</v>
      </c>
      <c r="AC25" s="26"/>
      <c r="AD25" s="44">
        <f t="shared" si="3"/>
        <v>0</v>
      </c>
      <c r="AE25" s="44">
        <f t="shared" si="4"/>
        <v>0</v>
      </c>
      <c r="AF25" s="44">
        <f t="shared" si="5"/>
        <v>0</v>
      </c>
    </row>
    <row r="26" spans="1:32" ht="15.6">
      <c r="A26" s="40">
        <v>16</v>
      </c>
      <c r="B26" s="41" t="str">
        <f>Позн.разв!B26</f>
        <v>Попов Роман</v>
      </c>
      <c r="C26" s="16">
        <v>0.5</v>
      </c>
      <c r="D26" s="16">
        <v>1</v>
      </c>
      <c r="E26" s="16">
        <v>0.5</v>
      </c>
      <c r="F26" s="16">
        <v>1</v>
      </c>
      <c r="G26" s="16">
        <v>0.5</v>
      </c>
      <c r="H26" s="16">
        <v>1</v>
      </c>
      <c r="I26" s="16">
        <v>0.5</v>
      </c>
      <c r="J26" s="16">
        <v>1</v>
      </c>
      <c r="K26" s="16">
        <v>0.5</v>
      </c>
      <c r="L26" s="16">
        <v>1</v>
      </c>
      <c r="M26" s="16">
        <v>0.5</v>
      </c>
      <c r="N26" s="16">
        <v>0.5</v>
      </c>
      <c r="O26" s="16">
        <v>0</v>
      </c>
      <c r="P26" s="16">
        <v>0.5</v>
      </c>
      <c r="Q26" s="16">
        <v>0</v>
      </c>
      <c r="R26" s="16">
        <v>1</v>
      </c>
      <c r="S26" s="16">
        <v>0.5</v>
      </c>
      <c r="T26" s="16">
        <v>0.5</v>
      </c>
      <c r="U26" s="16">
        <v>0.5</v>
      </c>
      <c r="V26" s="16">
        <v>1</v>
      </c>
      <c r="X26" s="149" t="str">
        <f t="shared" si="6"/>
        <v>Попов Роман</v>
      </c>
      <c r="Y26" s="149"/>
      <c r="Z26" s="43">
        <f t="shared" si="0"/>
        <v>0</v>
      </c>
      <c r="AA26" s="44">
        <f t="shared" si="1"/>
        <v>0</v>
      </c>
      <c r="AB26" s="44">
        <f t="shared" si="2"/>
        <v>0</v>
      </c>
      <c r="AC26" s="26"/>
      <c r="AD26" s="44">
        <f t="shared" si="3"/>
        <v>0</v>
      </c>
      <c r="AE26" s="44">
        <f t="shared" si="4"/>
        <v>3</v>
      </c>
      <c r="AF26" s="44">
        <f t="shared" si="5"/>
        <v>7</v>
      </c>
    </row>
    <row r="27" spans="1:32" ht="15.6">
      <c r="A27" s="40">
        <v>17</v>
      </c>
      <c r="B27" s="41" t="str">
        <f>Позн.разв!B27</f>
        <v>Поставит Марк</v>
      </c>
      <c r="C27" s="16">
        <v>0</v>
      </c>
      <c r="D27" s="16">
        <v>0.5</v>
      </c>
      <c r="E27" s="16">
        <v>0</v>
      </c>
      <c r="F27" s="16">
        <v>0.5</v>
      </c>
      <c r="G27" s="16">
        <v>0</v>
      </c>
      <c r="H27" s="16">
        <v>0.5</v>
      </c>
      <c r="I27" s="16">
        <v>0</v>
      </c>
      <c r="J27" s="16">
        <v>0</v>
      </c>
      <c r="K27" s="16">
        <v>0</v>
      </c>
      <c r="L27" s="16">
        <v>0.5</v>
      </c>
      <c r="M27" s="16">
        <v>0</v>
      </c>
      <c r="N27" s="16">
        <v>0.5</v>
      </c>
      <c r="O27" s="16">
        <v>0</v>
      </c>
      <c r="P27" s="16">
        <v>0.5</v>
      </c>
      <c r="Q27" s="16">
        <v>0</v>
      </c>
      <c r="R27" s="16">
        <v>0.5</v>
      </c>
      <c r="S27" s="16">
        <v>0</v>
      </c>
      <c r="T27" s="16">
        <v>0.5</v>
      </c>
      <c r="U27" s="16">
        <v>0</v>
      </c>
      <c r="V27" s="16">
        <v>0.5</v>
      </c>
      <c r="X27" s="149" t="str">
        <f t="shared" si="6"/>
        <v>Поставит Марк</v>
      </c>
      <c r="Y27" s="149"/>
      <c r="Z27" s="43">
        <f t="shared" si="0"/>
        <v>0</v>
      </c>
      <c r="AA27" s="44">
        <f t="shared" si="1"/>
        <v>0</v>
      </c>
      <c r="AB27" s="44">
        <f t="shared" si="2"/>
        <v>0</v>
      </c>
      <c r="AC27" s="26"/>
      <c r="AD27" s="44">
        <f t="shared" si="3"/>
        <v>1</v>
      </c>
      <c r="AE27" s="44">
        <f t="shared" si="4"/>
        <v>9</v>
      </c>
      <c r="AF27" s="44">
        <f t="shared" si="5"/>
        <v>0</v>
      </c>
    </row>
    <row r="28" spans="1:32" ht="15.6">
      <c r="A28" s="40">
        <v>18</v>
      </c>
      <c r="B28" s="41" t="str">
        <f>Позн.разв!B28</f>
        <v>Стародубов Кирилл</v>
      </c>
      <c r="C28" s="16">
        <v>0</v>
      </c>
      <c r="D28" s="16">
        <v>0.5</v>
      </c>
      <c r="E28" s="16">
        <v>0</v>
      </c>
      <c r="F28" s="16">
        <v>1</v>
      </c>
      <c r="G28" s="16">
        <v>0</v>
      </c>
      <c r="H28" s="16">
        <v>0.5</v>
      </c>
      <c r="I28" s="16">
        <v>0</v>
      </c>
      <c r="J28" s="16">
        <v>0.5</v>
      </c>
      <c r="K28" s="16">
        <v>0</v>
      </c>
      <c r="L28" s="16">
        <v>0.5</v>
      </c>
      <c r="M28" s="16">
        <v>0</v>
      </c>
      <c r="N28" s="16">
        <v>0.5</v>
      </c>
      <c r="O28" s="16">
        <v>0</v>
      </c>
      <c r="P28" s="16">
        <v>0.5</v>
      </c>
      <c r="Q28" s="16">
        <v>0</v>
      </c>
      <c r="R28" s="16">
        <v>0.5</v>
      </c>
      <c r="S28" s="16">
        <v>0</v>
      </c>
      <c r="T28" s="16">
        <v>0.5</v>
      </c>
      <c r="U28" s="16">
        <v>0</v>
      </c>
      <c r="V28" s="16">
        <v>0.5</v>
      </c>
      <c r="X28" s="149" t="str">
        <f t="shared" si="6"/>
        <v>Стародубов Кирилл</v>
      </c>
      <c r="Y28" s="149"/>
      <c r="Z28" s="43">
        <f t="shared" si="0"/>
        <v>0</v>
      </c>
      <c r="AA28" s="44">
        <f t="shared" si="1"/>
        <v>0</v>
      </c>
      <c r="AB28" s="44">
        <f t="shared" si="2"/>
        <v>0</v>
      </c>
      <c r="AC28" s="26"/>
      <c r="AD28" s="44">
        <f t="shared" si="3"/>
        <v>0</v>
      </c>
      <c r="AE28" s="44">
        <f t="shared" si="4"/>
        <v>9</v>
      </c>
      <c r="AF28" s="44">
        <f t="shared" si="5"/>
        <v>1</v>
      </c>
    </row>
    <row r="29" spans="1:32" ht="15.6">
      <c r="A29" s="40">
        <v>19</v>
      </c>
      <c r="B29" s="41" t="str">
        <f>Позн.разв!B29</f>
        <v>Тезиков Михаил</v>
      </c>
      <c r="C29" s="16">
        <v>0</v>
      </c>
      <c r="D29" s="16">
        <v>0.5</v>
      </c>
      <c r="E29" s="16">
        <v>0</v>
      </c>
      <c r="F29" s="16">
        <v>1</v>
      </c>
      <c r="G29" s="16">
        <v>0</v>
      </c>
      <c r="H29" s="16">
        <v>0.5</v>
      </c>
      <c r="I29" s="16">
        <v>0</v>
      </c>
      <c r="J29" s="16">
        <v>0.5</v>
      </c>
      <c r="K29" s="16">
        <v>0</v>
      </c>
      <c r="L29" s="16">
        <v>1</v>
      </c>
      <c r="M29" s="16">
        <v>0</v>
      </c>
      <c r="N29" s="16">
        <v>0.5</v>
      </c>
      <c r="O29" s="16">
        <v>0</v>
      </c>
      <c r="P29" s="16">
        <v>0.5</v>
      </c>
      <c r="Q29" s="16">
        <v>0</v>
      </c>
      <c r="R29" s="16">
        <v>0.5</v>
      </c>
      <c r="S29" s="16">
        <v>0</v>
      </c>
      <c r="T29" s="16">
        <v>0.5</v>
      </c>
      <c r="U29" s="16">
        <v>0</v>
      </c>
      <c r="V29" s="16">
        <v>0.5</v>
      </c>
      <c r="X29" s="149" t="str">
        <f t="shared" si="6"/>
        <v>Тезиков Михаил</v>
      </c>
      <c r="Y29" s="149"/>
      <c r="Z29" s="43">
        <f t="shared" si="0"/>
        <v>0</v>
      </c>
      <c r="AA29" s="44">
        <f t="shared" si="1"/>
        <v>0</v>
      </c>
      <c r="AB29" s="44">
        <f t="shared" si="2"/>
        <v>0</v>
      </c>
      <c r="AC29" s="26"/>
      <c r="AD29" s="44">
        <f t="shared" si="3"/>
        <v>0</v>
      </c>
      <c r="AE29" s="44">
        <f t="shared" si="4"/>
        <v>8</v>
      </c>
      <c r="AF29" s="44">
        <f t="shared" si="5"/>
        <v>2</v>
      </c>
    </row>
    <row r="30" spans="1:32" ht="15.6">
      <c r="A30" s="40">
        <v>20</v>
      </c>
      <c r="B30" s="41" t="str">
        <f>Позн.разв!B30</f>
        <v>Уклеева Анна</v>
      </c>
      <c r="C30" s="16">
        <v>0</v>
      </c>
      <c r="D30" s="16">
        <v>0.5</v>
      </c>
      <c r="E30" s="16">
        <v>0</v>
      </c>
      <c r="F30" s="16">
        <v>0.5</v>
      </c>
      <c r="G30" s="16">
        <v>0</v>
      </c>
      <c r="H30" s="16">
        <v>0.5</v>
      </c>
      <c r="I30" s="16">
        <v>0</v>
      </c>
      <c r="J30" s="16">
        <v>1</v>
      </c>
      <c r="K30" s="16">
        <v>0</v>
      </c>
      <c r="L30" s="16">
        <v>0.5</v>
      </c>
      <c r="M30" s="16">
        <v>0</v>
      </c>
      <c r="N30" s="16">
        <v>0.5</v>
      </c>
      <c r="O30" s="16">
        <v>0</v>
      </c>
      <c r="P30" s="16">
        <v>0.5</v>
      </c>
      <c r="Q30" s="16">
        <v>0</v>
      </c>
      <c r="R30" s="16">
        <v>0.5</v>
      </c>
      <c r="S30" s="16">
        <v>0</v>
      </c>
      <c r="T30" s="16">
        <v>0.5</v>
      </c>
      <c r="U30" s="16">
        <v>0</v>
      </c>
      <c r="V30" s="16">
        <v>0.5</v>
      </c>
      <c r="X30" s="149" t="str">
        <f t="shared" si="6"/>
        <v>Уклеева Анна</v>
      </c>
      <c r="Y30" s="149"/>
      <c r="Z30" s="43">
        <f t="shared" si="0"/>
        <v>0</v>
      </c>
      <c r="AA30" s="44">
        <f t="shared" si="1"/>
        <v>0</v>
      </c>
      <c r="AB30" s="44">
        <f t="shared" si="2"/>
        <v>0</v>
      </c>
      <c r="AC30" s="46"/>
      <c r="AD30" s="44">
        <f t="shared" si="3"/>
        <v>0</v>
      </c>
      <c r="AE30" s="44">
        <f t="shared" si="4"/>
        <v>9</v>
      </c>
      <c r="AF30" s="44">
        <f t="shared" si="5"/>
        <v>1</v>
      </c>
    </row>
    <row r="31" spans="1:32" ht="15.6">
      <c r="A31" s="40">
        <v>21</v>
      </c>
      <c r="B31" s="41" t="str">
        <f>Позн.разв!B31</f>
        <v>Хайруллин Артур</v>
      </c>
      <c r="C31" s="16">
        <v>0</v>
      </c>
      <c r="D31" s="16">
        <v>0.5</v>
      </c>
      <c r="E31" s="16">
        <v>0</v>
      </c>
      <c r="F31" s="16">
        <v>1</v>
      </c>
      <c r="G31" s="16">
        <v>0</v>
      </c>
      <c r="H31" s="16">
        <v>0.5</v>
      </c>
      <c r="I31" s="16">
        <v>0</v>
      </c>
      <c r="J31" s="16">
        <v>0.5</v>
      </c>
      <c r="K31" s="16">
        <v>0</v>
      </c>
      <c r="L31" s="16">
        <v>0.5</v>
      </c>
      <c r="M31" s="16">
        <v>0</v>
      </c>
      <c r="N31" s="16">
        <v>0.5</v>
      </c>
      <c r="O31" s="16">
        <v>0</v>
      </c>
      <c r="P31" s="16">
        <v>0.5</v>
      </c>
      <c r="Q31" s="16">
        <v>0</v>
      </c>
      <c r="R31" s="16">
        <v>0.5</v>
      </c>
      <c r="S31" s="16">
        <v>0</v>
      </c>
      <c r="T31" s="16">
        <v>0.5</v>
      </c>
      <c r="U31" s="16">
        <v>0</v>
      </c>
      <c r="V31" s="16">
        <v>0.5</v>
      </c>
      <c r="X31" s="149" t="str">
        <f t="shared" ref="X31:X35" si="7">B31</f>
        <v>Хайруллин Артур</v>
      </c>
      <c r="Y31" s="149"/>
      <c r="Z31" s="43">
        <f t="shared" ref="Z31:Z35" si="8">COUNTIFS(C$9:V$9,"СГ",C31:V31,0)</f>
        <v>0</v>
      </c>
      <c r="AA31" s="44">
        <f t="shared" ref="AA31:AA35" si="9">COUNTIFS(C$9:V$9,"СГ",C31:V31,0.5)</f>
        <v>0</v>
      </c>
      <c r="AB31" s="44">
        <f t="shared" ref="AB31:AB35" si="10">COUNTIFS(C$9:V$9,"СГ",C31:V31,1)</f>
        <v>0</v>
      </c>
      <c r="AC31" s="46"/>
      <c r="AD31" s="44">
        <f t="shared" ref="AD31:AD35" si="11">COUNTIFS(C$9:V$9,"КГ",C31:V31,0)</f>
        <v>0</v>
      </c>
      <c r="AE31" s="44">
        <f t="shared" ref="AE31:AE35" si="12">COUNTIFS(C$9:V$9,"КГ",C31:V31,0.5)</f>
        <v>9</v>
      </c>
      <c r="AF31" s="44">
        <f t="shared" ref="AF31:AF35" si="13">COUNTIFS(C$9:V$9,"КГ",C31:V31,1)</f>
        <v>1</v>
      </c>
    </row>
    <row r="32" spans="1:32" ht="15.6">
      <c r="A32" s="40">
        <v>22</v>
      </c>
      <c r="B32" s="41" t="str">
        <f>Позн.разв!B32</f>
        <v>Харисова Агния</v>
      </c>
      <c r="C32" s="16">
        <v>0</v>
      </c>
      <c r="D32" s="16">
        <v>1</v>
      </c>
      <c r="E32" s="16">
        <v>0</v>
      </c>
      <c r="F32" s="16">
        <v>1</v>
      </c>
      <c r="G32" s="16">
        <v>0</v>
      </c>
      <c r="H32" s="16">
        <v>0.5</v>
      </c>
      <c r="I32" s="16">
        <v>0</v>
      </c>
      <c r="J32" s="16">
        <v>0.5</v>
      </c>
      <c r="K32" s="16">
        <v>0</v>
      </c>
      <c r="L32" s="16">
        <v>0.5</v>
      </c>
      <c r="M32" s="16">
        <v>0</v>
      </c>
      <c r="N32" s="16">
        <v>0.5</v>
      </c>
      <c r="O32" s="16">
        <v>0</v>
      </c>
      <c r="P32" s="16">
        <v>0.5</v>
      </c>
      <c r="Q32" s="16">
        <v>0</v>
      </c>
      <c r="R32" s="16">
        <v>0.5</v>
      </c>
      <c r="S32" s="16">
        <v>0</v>
      </c>
      <c r="T32" s="16">
        <v>0.5</v>
      </c>
      <c r="U32" s="16">
        <v>0</v>
      </c>
      <c r="V32" s="16">
        <v>0.5</v>
      </c>
      <c r="X32" s="149" t="str">
        <f t="shared" si="7"/>
        <v>Харисова Агния</v>
      </c>
      <c r="Y32" s="149"/>
      <c r="Z32" s="43">
        <f t="shared" si="8"/>
        <v>0</v>
      </c>
      <c r="AA32" s="44">
        <f t="shared" si="9"/>
        <v>0</v>
      </c>
      <c r="AB32" s="44">
        <f t="shared" si="10"/>
        <v>0</v>
      </c>
      <c r="AC32" s="46"/>
      <c r="AD32" s="44">
        <f t="shared" si="11"/>
        <v>0</v>
      </c>
      <c r="AE32" s="44">
        <f t="shared" si="12"/>
        <v>8</v>
      </c>
      <c r="AF32" s="44">
        <f t="shared" si="13"/>
        <v>2</v>
      </c>
    </row>
    <row r="33" spans="1:32" ht="15.6">
      <c r="A33" s="40">
        <v>23</v>
      </c>
      <c r="B33" s="41" t="str">
        <f>Позн.разв!B33</f>
        <v>Шемонаева Полина</v>
      </c>
      <c r="C33" s="16"/>
      <c r="D33" s="16">
        <v>0</v>
      </c>
      <c r="E33" s="16"/>
      <c r="F33" s="16">
        <v>0</v>
      </c>
      <c r="G33" s="16"/>
      <c r="H33" s="16">
        <v>0</v>
      </c>
      <c r="I33" s="16"/>
      <c r="J33" s="16">
        <v>0</v>
      </c>
      <c r="K33" s="16"/>
      <c r="L33" s="16"/>
      <c r="M33" s="16"/>
      <c r="N33" s="16">
        <v>0</v>
      </c>
      <c r="O33" s="16"/>
      <c r="P33" s="16">
        <v>0.5</v>
      </c>
      <c r="Q33" s="16"/>
      <c r="R33" s="16">
        <v>0</v>
      </c>
      <c r="S33" s="16"/>
      <c r="T33" s="16"/>
      <c r="U33" s="16"/>
      <c r="V33" s="16">
        <v>0</v>
      </c>
      <c r="X33" s="149" t="str">
        <f t="shared" si="7"/>
        <v>Шемонаева Полина</v>
      </c>
      <c r="Y33" s="149"/>
      <c r="Z33" s="43">
        <f t="shared" si="8"/>
        <v>0</v>
      </c>
      <c r="AA33" s="44">
        <f t="shared" si="9"/>
        <v>0</v>
      </c>
      <c r="AB33" s="44">
        <f t="shared" si="10"/>
        <v>0</v>
      </c>
      <c r="AC33" s="46"/>
      <c r="AD33" s="44">
        <f t="shared" si="11"/>
        <v>7</v>
      </c>
      <c r="AE33" s="44">
        <f t="shared" si="12"/>
        <v>1</v>
      </c>
      <c r="AF33" s="44">
        <f t="shared" si="13"/>
        <v>0</v>
      </c>
    </row>
    <row r="34" spans="1:32" ht="15.6">
      <c r="A34" s="40">
        <v>24</v>
      </c>
      <c r="B34" s="41">
        <f>Позн.разв!B34</f>
        <v>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X34" s="149">
        <f t="shared" si="7"/>
        <v>0</v>
      </c>
      <c r="Y34" s="149"/>
      <c r="Z34" s="43">
        <f t="shared" si="8"/>
        <v>0</v>
      </c>
      <c r="AA34" s="44">
        <f t="shared" si="9"/>
        <v>0</v>
      </c>
      <c r="AB34" s="44">
        <f t="shared" si="10"/>
        <v>0</v>
      </c>
      <c r="AC34" s="46"/>
      <c r="AD34" s="44">
        <f t="shared" si="11"/>
        <v>0</v>
      </c>
      <c r="AE34" s="44">
        <f t="shared" si="12"/>
        <v>0</v>
      </c>
      <c r="AF34" s="44">
        <f t="shared" si="13"/>
        <v>0</v>
      </c>
    </row>
    <row r="35" spans="1:32" ht="15.6">
      <c r="A35" s="40">
        <v>25</v>
      </c>
      <c r="B35" s="41">
        <f>Позн.разв!B35</f>
        <v>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X35" s="149">
        <f t="shared" si="7"/>
        <v>0</v>
      </c>
      <c r="Y35" s="149"/>
      <c r="Z35" s="43">
        <f t="shared" si="8"/>
        <v>0</v>
      </c>
      <c r="AA35" s="44">
        <f t="shared" si="9"/>
        <v>0</v>
      </c>
      <c r="AB35" s="44">
        <f t="shared" si="10"/>
        <v>0</v>
      </c>
      <c r="AC35" s="46"/>
      <c r="AD35" s="44">
        <f t="shared" si="11"/>
        <v>0</v>
      </c>
      <c r="AE35" s="44">
        <f t="shared" si="12"/>
        <v>0</v>
      </c>
      <c r="AF35" s="44">
        <f t="shared" si="13"/>
        <v>0</v>
      </c>
    </row>
    <row r="36" spans="1:32" ht="15.6">
      <c r="A36" s="47"/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147" t="s">
        <v>90</v>
      </c>
      <c r="Y36" s="147"/>
      <c r="Z36" s="51">
        <f>SUM(Z11:Z30)</f>
        <v>0</v>
      </c>
      <c r="AA36" s="51">
        <f>SUM(AA11:AA30)</f>
        <v>0</v>
      </c>
      <c r="AB36" s="51">
        <f t="shared" ref="AB36" si="14">SUM(AB11:AB30)</f>
        <v>0</v>
      </c>
      <c r="AC36" s="52"/>
      <c r="AD36" s="51">
        <f t="shared" ref="AD36:AF36" si="15">SUM(AD11:AD30)</f>
        <v>1</v>
      </c>
      <c r="AE36" s="51">
        <f t="shared" si="15"/>
        <v>110</v>
      </c>
      <c r="AF36" s="51">
        <f t="shared" si="15"/>
        <v>69</v>
      </c>
    </row>
    <row r="37" spans="1:32" ht="15.6">
      <c r="A37" s="150"/>
      <c r="B37" s="51" t="s">
        <v>77</v>
      </c>
      <c r="C37" s="51" t="s">
        <v>93</v>
      </c>
      <c r="D37" s="51" t="s">
        <v>16</v>
      </c>
      <c r="E37" s="51" t="s">
        <v>93</v>
      </c>
      <c r="F37" s="51" t="s">
        <v>16</v>
      </c>
      <c r="G37" s="51" t="s">
        <v>93</v>
      </c>
      <c r="H37" s="51" t="s">
        <v>16</v>
      </c>
      <c r="I37" s="51" t="s">
        <v>93</v>
      </c>
      <c r="J37" s="51" t="s">
        <v>16</v>
      </c>
      <c r="K37" s="51" t="s">
        <v>93</v>
      </c>
      <c r="L37" s="51" t="s">
        <v>16</v>
      </c>
      <c r="M37" s="51" t="s">
        <v>93</v>
      </c>
      <c r="N37" s="51" t="s">
        <v>16</v>
      </c>
      <c r="O37" s="51" t="s">
        <v>93</v>
      </c>
      <c r="P37" s="51" t="s">
        <v>16</v>
      </c>
      <c r="Q37" s="51" t="s">
        <v>93</v>
      </c>
      <c r="R37" s="51" t="s">
        <v>16</v>
      </c>
      <c r="S37" s="51" t="s">
        <v>93</v>
      </c>
      <c r="T37" s="51" t="s">
        <v>16</v>
      </c>
      <c r="U37" s="51" t="s">
        <v>93</v>
      </c>
      <c r="V37" s="51" t="s">
        <v>16</v>
      </c>
      <c r="W37" s="53"/>
      <c r="X37" s="148"/>
      <c r="Y37" s="148"/>
      <c r="Z37" s="54"/>
      <c r="AA37" s="54"/>
      <c r="AB37" s="54"/>
      <c r="AC37" s="46"/>
      <c r="AD37" s="54"/>
      <c r="AE37" s="54"/>
      <c r="AF37" s="54"/>
    </row>
    <row r="38" spans="1:32" ht="15.6">
      <c r="A38" s="150"/>
      <c r="B38" s="55">
        <v>0</v>
      </c>
      <c r="C38" s="56">
        <f>COUNTIF(C11:C35,0)</f>
        <v>14</v>
      </c>
      <c r="D38" s="56">
        <f t="shared" ref="D38:V38" si="16">COUNTIF(D11:D35,0)</f>
        <v>1</v>
      </c>
      <c r="E38" s="56">
        <f t="shared" si="16"/>
        <v>14</v>
      </c>
      <c r="F38" s="56">
        <f t="shared" si="16"/>
        <v>1</v>
      </c>
      <c r="G38" s="56">
        <f t="shared" si="16"/>
        <v>14</v>
      </c>
      <c r="H38" s="56">
        <f t="shared" si="16"/>
        <v>1</v>
      </c>
      <c r="I38" s="56">
        <f t="shared" si="16"/>
        <v>14</v>
      </c>
      <c r="J38" s="56">
        <f t="shared" si="16"/>
        <v>2</v>
      </c>
      <c r="K38" s="56">
        <f t="shared" si="16"/>
        <v>14</v>
      </c>
      <c r="L38" s="56">
        <f t="shared" si="16"/>
        <v>0</v>
      </c>
      <c r="M38" s="56">
        <f t="shared" si="16"/>
        <v>14</v>
      </c>
      <c r="N38" s="56">
        <f t="shared" si="16"/>
        <v>1</v>
      </c>
      <c r="O38" s="56">
        <f t="shared" si="16"/>
        <v>20</v>
      </c>
      <c r="P38" s="56">
        <f t="shared" si="16"/>
        <v>0</v>
      </c>
      <c r="Q38" s="56">
        <f t="shared" si="16"/>
        <v>20</v>
      </c>
      <c r="R38" s="56">
        <f t="shared" si="16"/>
        <v>1</v>
      </c>
      <c r="S38" s="56">
        <f t="shared" si="16"/>
        <v>14</v>
      </c>
      <c r="T38" s="56">
        <f t="shared" si="16"/>
        <v>0</v>
      </c>
      <c r="U38" s="56">
        <f t="shared" si="16"/>
        <v>14</v>
      </c>
      <c r="V38" s="56">
        <f t="shared" si="16"/>
        <v>1</v>
      </c>
      <c r="W38" s="53"/>
      <c r="X38" s="148"/>
      <c r="Y38" s="148"/>
      <c r="Z38" s="54"/>
      <c r="AA38" s="54"/>
      <c r="AB38" s="54"/>
      <c r="AC38" s="46"/>
      <c r="AD38" s="54"/>
      <c r="AE38" s="54"/>
      <c r="AF38" s="54"/>
    </row>
    <row r="39" spans="1:32" ht="15.6">
      <c r="A39" s="150"/>
      <c r="B39" s="55">
        <v>0.5</v>
      </c>
      <c r="C39" s="56">
        <f>COUNTIF(C11:C35,0.5)</f>
        <v>6</v>
      </c>
      <c r="D39" s="56">
        <f t="shared" ref="D39:V39" si="17">COUNTIF(D11:D35,0.5)</f>
        <v>14</v>
      </c>
      <c r="E39" s="56">
        <f t="shared" si="17"/>
        <v>6</v>
      </c>
      <c r="F39" s="56">
        <f t="shared" si="17"/>
        <v>2</v>
      </c>
      <c r="G39" s="56">
        <f t="shared" si="17"/>
        <v>6</v>
      </c>
      <c r="H39" s="56">
        <f t="shared" si="17"/>
        <v>16</v>
      </c>
      <c r="I39" s="56">
        <f t="shared" si="17"/>
        <v>6</v>
      </c>
      <c r="J39" s="56">
        <f t="shared" si="17"/>
        <v>11</v>
      </c>
      <c r="K39" s="56">
        <f t="shared" si="17"/>
        <v>6</v>
      </c>
      <c r="L39" s="56">
        <f t="shared" si="17"/>
        <v>10</v>
      </c>
      <c r="M39" s="56">
        <f t="shared" si="17"/>
        <v>6</v>
      </c>
      <c r="N39" s="56">
        <f t="shared" si="17"/>
        <v>18</v>
      </c>
      <c r="O39" s="56">
        <f t="shared" si="17"/>
        <v>0</v>
      </c>
      <c r="P39" s="56">
        <f t="shared" si="17"/>
        <v>17</v>
      </c>
      <c r="Q39" s="56">
        <f t="shared" si="17"/>
        <v>0</v>
      </c>
      <c r="R39" s="56">
        <f t="shared" si="17"/>
        <v>13</v>
      </c>
      <c r="S39" s="56">
        <f t="shared" si="17"/>
        <v>6</v>
      </c>
      <c r="T39" s="56">
        <f t="shared" si="17"/>
        <v>11</v>
      </c>
      <c r="U39" s="56">
        <f t="shared" si="17"/>
        <v>6</v>
      </c>
      <c r="V39" s="56">
        <f t="shared" si="17"/>
        <v>16</v>
      </c>
      <c r="W39" s="53"/>
      <c r="X39" s="148"/>
      <c r="Y39" s="148"/>
      <c r="Z39" s="54"/>
      <c r="AA39" s="54"/>
      <c r="AB39" s="54"/>
      <c r="AC39" s="50"/>
      <c r="AD39" s="54"/>
      <c r="AE39" s="54"/>
      <c r="AF39" s="54"/>
    </row>
    <row r="40" spans="1:32" ht="15.6">
      <c r="A40" s="150"/>
      <c r="B40" s="55">
        <v>1</v>
      </c>
      <c r="C40" s="56">
        <f>COUNTIF(C11:C35,1)</f>
        <v>0</v>
      </c>
      <c r="D40" s="56">
        <f t="shared" ref="D40:V40" si="18">COUNTIF(D11:D35,1)</f>
        <v>6</v>
      </c>
      <c r="E40" s="56">
        <f t="shared" si="18"/>
        <v>0</v>
      </c>
      <c r="F40" s="56">
        <f t="shared" si="18"/>
        <v>18</v>
      </c>
      <c r="G40" s="56">
        <f t="shared" si="18"/>
        <v>0</v>
      </c>
      <c r="H40" s="56">
        <f t="shared" si="18"/>
        <v>4</v>
      </c>
      <c r="I40" s="56">
        <f t="shared" si="18"/>
        <v>0</v>
      </c>
      <c r="J40" s="56">
        <f t="shared" si="18"/>
        <v>8</v>
      </c>
      <c r="K40" s="56">
        <f t="shared" si="18"/>
        <v>0</v>
      </c>
      <c r="L40" s="56">
        <f t="shared" si="18"/>
        <v>10</v>
      </c>
      <c r="M40" s="56">
        <f t="shared" si="18"/>
        <v>0</v>
      </c>
      <c r="N40" s="56">
        <f t="shared" si="18"/>
        <v>2</v>
      </c>
      <c r="O40" s="56">
        <f t="shared" si="18"/>
        <v>0</v>
      </c>
      <c r="P40" s="56">
        <f t="shared" si="18"/>
        <v>4</v>
      </c>
      <c r="Q40" s="56">
        <f t="shared" si="18"/>
        <v>0</v>
      </c>
      <c r="R40" s="56">
        <f t="shared" si="18"/>
        <v>7</v>
      </c>
      <c r="S40" s="56">
        <f t="shared" si="18"/>
        <v>0</v>
      </c>
      <c r="T40" s="56">
        <f t="shared" si="18"/>
        <v>9</v>
      </c>
      <c r="U40" s="56">
        <f t="shared" si="18"/>
        <v>0</v>
      </c>
      <c r="V40" s="56">
        <f t="shared" si="18"/>
        <v>4</v>
      </c>
      <c r="W40" s="53"/>
      <c r="X40" s="148"/>
      <c r="Y40" s="148"/>
      <c r="Z40" s="54"/>
      <c r="AA40" s="54"/>
      <c r="AB40" s="54"/>
      <c r="AC40" s="50"/>
      <c r="AD40" s="54"/>
      <c r="AE40" s="54"/>
      <c r="AF40" s="54"/>
    </row>
    <row r="41" spans="1:32" ht="15.6">
      <c r="A41" s="114"/>
      <c r="B41" s="55" t="s">
        <v>88</v>
      </c>
      <c r="C41" s="51">
        <f>C38+C39+C40</f>
        <v>20</v>
      </c>
      <c r="D41" s="51">
        <f t="shared" ref="D41:V41" si="19">D38+D39+D40</f>
        <v>21</v>
      </c>
      <c r="E41" s="51">
        <f t="shared" si="19"/>
        <v>20</v>
      </c>
      <c r="F41" s="51">
        <f t="shared" si="19"/>
        <v>21</v>
      </c>
      <c r="G41" s="51">
        <f t="shared" si="19"/>
        <v>20</v>
      </c>
      <c r="H41" s="51">
        <f t="shared" si="19"/>
        <v>21</v>
      </c>
      <c r="I41" s="51">
        <f t="shared" si="19"/>
        <v>20</v>
      </c>
      <c r="J41" s="51">
        <f t="shared" si="19"/>
        <v>21</v>
      </c>
      <c r="K41" s="51">
        <f t="shared" si="19"/>
        <v>20</v>
      </c>
      <c r="L41" s="51">
        <f t="shared" si="19"/>
        <v>20</v>
      </c>
      <c r="M41" s="51">
        <f t="shared" si="19"/>
        <v>20</v>
      </c>
      <c r="N41" s="51">
        <f t="shared" si="19"/>
        <v>21</v>
      </c>
      <c r="O41" s="51">
        <f t="shared" si="19"/>
        <v>20</v>
      </c>
      <c r="P41" s="51">
        <f t="shared" si="19"/>
        <v>21</v>
      </c>
      <c r="Q41" s="51">
        <f t="shared" si="19"/>
        <v>20</v>
      </c>
      <c r="R41" s="51">
        <f t="shared" si="19"/>
        <v>21</v>
      </c>
      <c r="S41" s="51">
        <f t="shared" si="19"/>
        <v>20</v>
      </c>
      <c r="T41" s="51">
        <f t="shared" si="19"/>
        <v>20</v>
      </c>
      <c r="U41" s="51">
        <f t="shared" si="19"/>
        <v>20</v>
      </c>
      <c r="V41" s="51">
        <f t="shared" si="19"/>
        <v>21</v>
      </c>
      <c r="W41" s="53"/>
      <c r="X41" s="119"/>
      <c r="Y41" s="119"/>
      <c r="Z41" s="54"/>
      <c r="AA41" s="54"/>
      <c r="AB41" s="54"/>
      <c r="AC41" s="50"/>
      <c r="AD41" s="54"/>
      <c r="AE41" s="54"/>
      <c r="AF41" s="54"/>
    </row>
    <row r="42" spans="1:32">
      <c r="B42" s="48"/>
      <c r="C42" s="50"/>
      <c r="X42" s="50"/>
      <c r="Y42" s="50"/>
      <c r="Z42" s="50"/>
      <c r="AA42" s="50"/>
      <c r="AB42" s="50"/>
      <c r="AC42" s="50"/>
      <c r="AD42" s="50"/>
      <c r="AE42" s="50"/>
      <c r="AF42" s="50"/>
    </row>
    <row r="43" spans="1:32" ht="15.6">
      <c r="A43" s="154" t="s">
        <v>89</v>
      </c>
      <c r="B43" s="51" t="s">
        <v>77</v>
      </c>
      <c r="C43" s="51" t="s">
        <v>93</v>
      </c>
      <c r="D43" s="51" t="s">
        <v>16</v>
      </c>
      <c r="W43" s="50"/>
      <c r="X43" s="50"/>
      <c r="Y43" s="50"/>
      <c r="Z43" s="50"/>
      <c r="AA43" s="50"/>
      <c r="AB43" s="50"/>
      <c r="AC43" s="50"/>
      <c r="AD43" s="50"/>
      <c r="AE43" s="50"/>
      <c r="AF43" s="50"/>
    </row>
    <row r="44" spans="1:32" ht="15.75" customHeight="1">
      <c r="A44" s="155"/>
      <c r="B44" s="57">
        <v>0</v>
      </c>
      <c r="C44" s="58">
        <f>C38+E38+G38+I38+K38+M38+O38+Q38+S38+U38</f>
        <v>152</v>
      </c>
      <c r="D44" s="58">
        <f>D38+F38+H38+J38+L38+N38+P38+R38+T38+V38</f>
        <v>8</v>
      </c>
    </row>
    <row r="45" spans="1:32" ht="15.6">
      <c r="A45" s="155"/>
      <c r="B45" s="57">
        <v>0.5</v>
      </c>
      <c r="C45" s="58">
        <f t="shared" ref="C45:C46" si="20">C39+E39+G39+I39+K39+M39+O39+Q39+S39+U39</f>
        <v>48</v>
      </c>
      <c r="D45" s="58">
        <f t="shared" ref="D45:D46" si="21">D39+F39+H39+J39+L39+N39+P39+R39+T39+V39</f>
        <v>128</v>
      </c>
    </row>
    <row r="46" spans="1:32" ht="15.6">
      <c r="A46" s="156"/>
      <c r="B46" s="57">
        <v>1</v>
      </c>
      <c r="C46" s="58">
        <f t="shared" si="20"/>
        <v>0</v>
      </c>
      <c r="D46" s="58">
        <f t="shared" si="21"/>
        <v>72</v>
      </c>
    </row>
    <row r="47" spans="1:32">
      <c r="B47" s="48"/>
      <c r="C47" s="50"/>
      <c r="X47" s="50"/>
      <c r="Y47" s="50"/>
      <c r="Z47" s="50"/>
      <c r="AA47" s="50"/>
      <c r="AB47" s="50"/>
      <c r="AC47" s="50"/>
      <c r="AD47" s="50"/>
      <c r="AE47" s="50"/>
      <c r="AF47" s="50"/>
    </row>
    <row r="48" spans="1:32">
      <c r="B48" s="48"/>
      <c r="C48" s="50"/>
    </row>
    <row r="49" spans="2:3">
      <c r="B49" s="48"/>
      <c r="C49" s="50"/>
    </row>
    <row r="50" spans="2:3">
      <c r="B50" s="48"/>
      <c r="C50" s="50"/>
    </row>
    <row r="51" spans="2:3">
      <c r="B51" s="48"/>
      <c r="C51" s="50"/>
    </row>
    <row r="52" spans="2:3">
      <c r="B52" s="48"/>
      <c r="C52" s="50"/>
    </row>
    <row r="53" spans="2:3">
      <c r="B53" s="48"/>
      <c r="C53" s="50"/>
    </row>
    <row r="54" spans="2:3">
      <c r="B54" s="48"/>
      <c r="C54" s="50"/>
    </row>
    <row r="55" spans="2:3">
      <c r="B55" s="48"/>
      <c r="C55" s="50"/>
    </row>
    <row r="56" spans="2:3">
      <c r="B56" s="48"/>
      <c r="C56" s="50"/>
    </row>
    <row r="57" spans="2:3">
      <c r="B57" s="59"/>
      <c r="C57" s="50"/>
    </row>
    <row r="58" spans="2:3">
      <c r="B58" s="60"/>
      <c r="C58" s="50"/>
    </row>
    <row r="59" spans="2:3">
      <c r="B59" s="50"/>
      <c r="C59" s="50"/>
    </row>
  </sheetData>
  <sheetProtection algorithmName="SHA-512" hashValue="ZZO1R8ryQ7bFsCE0OInqHeOmt88GH/KorkgkOVB8KiktrtDbt2rBe9OC2AjVxwm45bj1uPWyFfuh4tZsMNH5AQ==" saltValue="rpUkYzq6cxXn7CRqyyLJtA==" spinCount="100000" sheet="1" objects="1" scenarios="1" selectLockedCells="1"/>
  <mergeCells count="51">
    <mergeCell ref="A43:A46"/>
    <mergeCell ref="X38:Y38"/>
    <mergeCell ref="X39:Y39"/>
    <mergeCell ref="X40:Y40"/>
    <mergeCell ref="X5:Y10"/>
    <mergeCell ref="X37:Y37"/>
    <mergeCell ref="X14:Y14"/>
    <mergeCell ref="X15:Y15"/>
    <mergeCell ref="X16:Y16"/>
    <mergeCell ref="X17:Y17"/>
    <mergeCell ref="X11:Y11"/>
    <mergeCell ref="X12:Y12"/>
    <mergeCell ref="X36:Y36"/>
    <mergeCell ref="X21:Y21"/>
    <mergeCell ref="X22:Y22"/>
    <mergeCell ref="X13:Y13"/>
    <mergeCell ref="X33:Y33"/>
    <mergeCell ref="X34:Y34"/>
    <mergeCell ref="X35:Y35"/>
    <mergeCell ref="Q8:R8"/>
    <mergeCell ref="S8:T8"/>
    <mergeCell ref="X31:Y31"/>
    <mergeCell ref="X32:Y32"/>
    <mergeCell ref="Z5:AB9"/>
    <mergeCell ref="X28:Y28"/>
    <mergeCell ref="X29:Y29"/>
    <mergeCell ref="X30:Y30"/>
    <mergeCell ref="X23:Y23"/>
    <mergeCell ref="X24:Y24"/>
    <mergeCell ref="X25:Y25"/>
    <mergeCell ref="X26:Y26"/>
    <mergeCell ref="X27:Y27"/>
    <mergeCell ref="X18:Y18"/>
    <mergeCell ref="X19:Y19"/>
    <mergeCell ref="X20:Y20"/>
    <mergeCell ref="AD5:AF9"/>
    <mergeCell ref="A37:A40"/>
    <mergeCell ref="A5:A8"/>
    <mergeCell ref="B5:B8"/>
    <mergeCell ref="C5:V5"/>
    <mergeCell ref="C6:H7"/>
    <mergeCell ref="I6:N7"/>
    <mergeCell ref="O6:V7"/>
    <mergeCell ref="C8:D8"/>
    <mergeCell ref="E8:F8"/>
    <mergeCell ref="G8:H8"/>
    <mergeCell ref="U8:V8"/>
    <mergeCell ref="I8:J8"/>
    <mergeCell ref="K8:L8"/>
    <mergeCell ref="M8:N8"/>
    <mergeCell ref="O8:P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6"/>
  <sheetViews>
    <sheetView topLeftCell="A6" zoomScale="66" zoomScaleNormal="66" workbookViewId="0">
      <selection activeCell="R25" sqref="R25"/>
    </sheetView>
  </sheetViews>
  <sheetFormatPr defaultColWidth="9.109375" defaultRowHeight="14.4"/>
  <cols>
    <col min="1" max="1" width="9.109375" style="25"/>
    <col min="2" max="2" width="30.33203125" style="25" customWidth="1"/>
    <col min="3" max="20" width="9.109375" style="25"/>
    <col min="21" max="21" width="9" style="25" customWidth="1"/>
    <col min="22" max="22" width="9.109375" style="25"/>
    <col min="23" max="23" width="13.6640625" style="25" customWidth="1"/>
    <col min="24" max="16384" width="9.109375" style="25"/>
  </cols>
  <sheetData>
    <row r="1" spans="1:30" ht="16.5" customHeight="1">
      <c r="A1" s="14"/>
      <c r="B1" s="14"/>
      <c r="C1" s="14"/>
      <c r="D1" s="14"/>
      <c r="E1" s="14"/>
      <c r="F1" s="14"/>
      <c r="G1" s="17" t="s">
        <v>0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0" ht="15.75" customHeight="1">
      <c r="A2" s="14"/>
      <c r="B2" s="14"/>
      <c r="C2" s="14"/>
      <c r="D2" s="14"/>
      <c r="E2" s="14"/>
      <c r="F2" s="14"/>
      <c r="G2" s="135" t="s">
        <v>101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30" ht="17.399999999999999">
      <c r="A3" s="14"/>
      <c r="B3" s="14"/>
      <c r="C3" s="14"/>
      <c r="D3" s="14"/>
      <c r="E3" s="14"/>
      <c r="F3" s="14"/>
      <c r="G3" s="17" t="s">
        <v>103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30" ht="17.399999999999999">
      <c r="A4" s="14"/>
      <c r="B4" s="14"/>
      <c r="C4" s="14"/>
      <c r="D4" s="14"/>
      <c r="E4" s="14"/>
      <c r="F4" s="14"/>
      <c r="G4" s="17" t="s">
        <v>49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30" ht="8.25" customHeight="1" thickBot="1">
      <c r="A5" s="14"/>
      <c r="B5" s="14"/>
      <c r="C5" s="14"/>
      <c r="D5" s="14"/>
      <c r="E5" s="14"/>
      <c r="F5" s="14"/>
      <c r="G5" s="17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30" ht="15" customHeight="1" thickBot="1">
      <c r="A6" s="74"/>
      <c r="B6" s="62"/>
      <c r="C6" s="153" t="s">
        <v>31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52"/>
      <c r="V6" s="138" t="s">
        <v>78</v>
      </c>
      <c r="W6" s="139"/>
      <c r="X6" s="138" t="s">
        <v>94</v>
      </c>
      <c r="Y6" s="139"/>
      <c r="Z6" s="140"/>
      <c r="AB6" s="138" t="s">
        <v>79</v>
      </c>
      <c r="AC6" s="139"/>
      <c r="AD6" s="140"/>
    </row>
    <row r="7" spans="1:30" ht="15" customHeight="1" thickBot="1">
      <c r="A7" s="189" t="s">
        <v>17</v>
      </c>
      <c r="B7" s="158" t="s">
        <v>81</v>
      </c>
      <c r="C7" s="191" t="s">
        <v>50</v>
      </c>
      <c r="D7" s="191"/>
      <c r="E7" s="191"/>
      <c r="F7" s="191"/>
      <c r="G7" s="191"/>
      <c r="H7" s="191"/>
      <c r="I7" s="191"/>
      <c r="J7" s="191"/>
      <c r="K7" s="191"/>
      <c r="L7" s="191"/>
      <c r="M7" s="162" t="s">
        <v>51</v>
      </c>
      <c r="N7" s="163"/>
      <c r="O7" s="163"/>
      <c r="P7" s="163"/>
      <c r="Q7" s="163"/>
      <c r="R7" s="163"/>
      <c r="S7" s="163"/>
      <c r="T7" s="164"/>
      <c r="V7" s="141"/>
      <c r="W7" s="142"/>
      <c r="X7" s="141"/>
      <c r="Y7" s="142"/>
      <c r="Z7" s="143"/>
      <c r="AB7" s="141"/>
      <c r="AC7" s="142"/>
      <c r="AD7" s="143"/>
    </row>
    <row r="8" spans="1:30" ht="168.45" customHeight="1" thickBot="1">
      <c r="A8" s="190"/>
      <c r="B8" s="160"/>
      <c r="C8" s="192" t="s">
        <v>52</v>
      </c>
      <c r="D8" s="193"/>
      <c r="E8" s="189" t="s">
        <v>53</v>
      </c>
      <c r="F8" s="193"/>
      <c r="G8" s="189" t="s">
        <v>54</v>
      </c>
      <c r="H8" s="193"/>
      <c r="I8" s="189" t="s">
        <v>55</v>
      </c>
      <c r="J8" s="193"/>
      <c r="K8" s="189" t="s">
        <v>56</v>
      </c>
      <c r="L8" s="193"/>
      <c r="M8" s="194" t="s">
        <v>57</v>
      </c>
      <c r="N8" s="195"/>
      <c r="O8" s="194" t="s">
        <v>58</v>
      </c>
      <c r="P8" s="195"/>
      <c r="Q8" s="194" t="s">
        <v>59</v>
      </c>
      <c r="R8" s="195"/>
      <c r="S8" s="194" t="s">
        <v>71</v>
      </c>
      <c r="T8" s="195"/>
      <c r="V8" s="141"/>
      <c r="W8" s="142"/>
      <c r="X8" s="141"/>
      <c r="Y8" s="142"/>
      <c r="Z8" s="143"/>
      <c r="AA8" s="26"/>
      <c r="AB8" s="141"/>
      <c r="AC8" s="142"/>
      <c r="AD8" s="143"/>
    </row>
    <row r="9" spans="1:30" ht="16.2" thickBot="1">
      <c r="A9" s="75"/>
      <c r="B9" s="76"/>
      <c r="C9" s="77" t="s">
        <v>93</v>
      </c>
      <c r="D9" s="77" t="s">
        <v>16</v>
      </c>
      <c r="E9" s="77" t="s">
        <v>93</v>
      </c>
      <c r="F9" s="77" t="s">
        <v>16</v>
      </c>
      <c r="G9" s="77" t="s">
        <v>93</v>
      </c>
      <c r="H9" s="77" t="s">
        <v>16</v>
      </c>
      <c r="I9" s="77" t="s">
        <v>93</v>
      </c>
      <c r="J9" s="77" t="s">
        <v>16</v>
      </c>
      <c r="K9" s="77" t="s">
        <v>93</v>
      </c>
      <c r="L9" s="77" t="s">
        <v>16</v>
      </c>
      <c r="M9" s="77" t="s">
        <v>93</v>
      </c>
      <c r="N9" s="77" t="s">
        <v>16</v>
      </c>
      <c r="O9" s="77" t="s">
        <v>93</v>
      </c>
      <c r="P9" s="77" t="s">
        <v>16</v>
      </c>
      <c r="Q9" s="77" t="s">
        <v>93</v>
      </c>
      <c r="R9" s="77" t="s">
        <v>16</v>
      </c>
      <c r="S9" s="77" t="s">
        <v>93</v>
      </c>
      <c r="T9" s="78" t="s">
        <v>16</v>
      </c>
      <c r="V9" s="141"/>
      <c r="W9" s="142"/>
      <c r="X9" s="144"/>
      <c r="Y9" s="145"/>
      <c r="Z9" s="146"/>
      <c r="AA9" s="26"/>
      <c r="AB9" s="144"/>
      <c r="AC9" s="145"/>
      <c r="AD9" s="146"/>
    </row>
    <row r="10" spans="1:30" ht="16.2" thickBot="1">
      <c r="A10" s="79">
        <v>1</v>
      </c>
      <c r="B10" s="80">
        <v>2</v>
      </c>
      <c r="C10" s="81">
        <v>3</v>
      </c>
      <c r="D10" s="81">
        <v>4</v>
      </c>
      <c r="E10" s="81">
        <v>5</v>
      </c>
      <c r="F10" s="81">
        <v>6</v>
      </c>
      <c r="G10" s="81">
        <v>7</v>
      </c>
      <c r="H10" s="81">
        <v>8</v>
      </c>
      <c r="I10" s="81">
        <v>9</v>
      </c>
      <c r="J10" s="81">
        <v>10</v>
      </c>
      <c r="K10" s="81">
        <v>11</v>
      </c>
      <c r="L10" s="81">
        <v>12</v>
      </c>
      <c r="M10" s="81">
        <v>13</v>
      </c>
      <c r="N10" s="81">
        <v>14</v>
      </c>
      <c r="O10" s="81">
        <v>15</v>
      </c>
      <c r="P10" s="81">
        <v>16</v>
      </c>
      <c r="Q10" s="81">
        <v>17</v>
      </c>
      <c r="R10" s="81">
        <v>18</v>
      </c>
      <c r="S10" s="81">
        <v>19</v>
      </c>
      <c r="T10" s="82">
        <v>20</v>
      </c>
      <c r="V10" s="144"/>
      <c r="W10" s="145"/>
      <c r="X10" s="70">
        <v>0</v>
      </c>
      <c r="Y10" s="35">
        <v>0.5</v>
      </c>
      <c r="Z10" s="36">
        <v>1</v>
      </c>
      <c r="AA10" s="26"/>
      <c r="AB10" s="37">
        <v>0</v>
      </c>
      <c r="AC10" s="38">
        <v>0.5</v>
      </c>
      <c r="AD10" s="39">
        <v>1</v>
      </c>
    </row>
    <row r="11" spans="1:30" ht="15.6">
      <c r="A11" s="83">
        <v>1</v>
      </c>
      <c r="B11" s="84" t="str">
        <f>Позн.разв!B11</f>
        <v>Амбульмамбеков Марк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V11" s="149" t="str">
        <f>B11</f>
        <v>Амбульмамбеков Марк</v>
      </c>
      <c r="W11" s="149"/>
      <c r="X11" s="43">
        <f>COUNTIFS(C$9:T$9,"СГ",C11:T11,0)</f>
        <v>0</v>
      </c>
      <c r="Y11" s="44">
        <f>COUNTIFS(C$9:T$9,"СГ",C11:T11,0.5)</f>
        <v>0</v>
      </c>
      <c r="Z11" s="44">
        <f>COUNTIFS(C$9:T$9,"СГ",C11:T11,1)</f>
        <v>0</v>
      </c>
      <c r="AA11" s="26"/>
      <c r="AB11" s="44">
        <f>COUNTIFS(C$9:T$9,"КГ",C11:T11,0)</f>
        <v>0</v>
      </c>
      <c r="AC11" s="44">
        <f>COUNTIFS(C$9:T$9,"КГ",C11:T11,0.5)</f>
        <v>0</v>
      </c>
      <c r="AD11" s="44">
        <f>COUNTIFS(C$9:T$9,"КГ",C11:T11,1)</f>
        <v>0</v>
      </c>
    </row>
    <row r="12" spans="1:30" ht="15.6">
      <c r="A12" s="42">
        <v>2</v>
      </c>
      <c r="B12" s="41" t="str">
        <f>Позн.разв!B12</f>
        <v>Бельба Татьяна</v>
      </c>
      <c r="C12" s="16">
        <v>0</v>
      </c>
      <c r="D12" s="16">
        <v>0.5</v>
      </c>
      <c r="E12" s="16">
        <v>0</v>
      </c>
      <c r="F12" s="16">
        <v>0.5</v>
      </c>
      <c r="G12" s="16">
        <v>0</v>
      </c>
      <c r="H12" s="16">
        <v>0.5</v>
      </c>
      <c r="I12" s="16">
        <v>0</v>
      </c>
      <c r="J12" s="16">
        <v>0.5</v>
      </c>
      <c r="K12" s="16">
        <v>0</v>
      </c>
      <c r="L12" s="16">
        <v>0.5</v>
      </c>
      <c r="M12" s="16">
        <v>0</v>
      </c>
      <c r="N12" s="16">
        <v>0.5</v>
      </c>
      <c r="O12" s="16">
        <v>0</v>
      </c>
      <c r="P12" s="16">
        <v>0.5</v>
      </c>
      <c r="Q12" s="16">
        <v>0</v>
      </c>
      <c r="R12" s="16">
        <v>0.5</v>
      </c>
      <c r="S12" s="16">
        <v>0</v>
      </c>
      <c r="T12" s="16">
        <v>0.5</v>
      </c>
      <c r="V12" s="149" t="str">
        <f t="shared" ref="V12:V30" si="0">B12</f>
        <v>Бельба Татьяна</v>
      </c>
      <c r="W12" s="149"/>
      <c r="X12" s="43">
        <f t="shared" ref="X12:X30" si="1">COUNTIFS(C$9:T$9,"СГ",C12:T12,0)</f>
        <v>0</v>
      </c>
      <c r="Y12" s="44">
        <f t="shared" ref="Y12:Y30" si="2">COUNTIFS(C$9:T$9,"СГ",C12:T12,0.5)</f>
        <v>0</v>
      </c>
      <c r="Z12" s="44">
        <f t="shared" ref="Z12:Z30" si="3">COUNTIFS(C$9:T$9,"СГ",C12:T12,1)</f>
        <v>0</v>
      </c>
      <c r="AA12" s="26"/>
      <c r="AB12" s="44">
        <f t="shared" ref="AB12:AB30" si="4">COUNTIFS(C$9:T$9,"КГ",C12:T12,0)</f>
        <v>0</v>
      </c>
      <c r="AC12" s="44">
        <f>COUNTIFS(C$9:T$9,"КГ",C12:T12,0.5)</f>
        <v>9</v>
      </c>
      <c r="AD12" s="44">
        <f t="shared" ref="AD12:AD30" si="5">COUNTIFS(C$9:T$9,"КГ",C12:T12,1)</f>
        <v>0</v>
      </c>
    </row>
    <row r="13" spans="1:30" ht="15.6">
      <c r="A13" s="42">
        <v>3</v>
      </c>
      <c r="B13" s="41" t="str">
        <f>Позн.разв!B13</f>
        <v>Волков Мирон</v>
      </c>
      <c r="C13" s="16">
        <v>0</v>
      </c>
      <c r="D13" s="16">
        <v>0.5</v>
      </c>
      <c r="E13" s="16">
        <v>0</v>
      </c>
      <c r="F13" s="16">
        <v>0.5</v>
      </c>
      <c r="G13" s="16">
        <v>0</v>
      </c>
      <c r="H13" s="16">
        <v>0.5</v>
      </c>
      <c r="I13" s="16">
        <v>0</v>
      </c>
      <c r="J13" s="16">
        <v>0.5</v>
      </c>
      <c r="K13" s="16">
        <v>0</v>
      </c>
      <c r="L13" s="16">
        <v>0.5</v>
      </c>
      <c r="M13" s="16">
        <v>0</v>
      </c>
      <c r="N13" s="16">
        <v>0.5</v>
      </c>
      <c r="O13" s="16">
        <v>0</v>
      </c>
      <c r="P13" s="16">
        <v>0.5</v>
      </c>
      <c r="Q13" s="16">
        <v>0</v>
      </c>
      <c r="R13" s="16">
        <v>0.5</v>
      </c>
      <c r="S13" s="16">
        <v>0</v>
      </c>
      <c r="T13" s="16">
        <v>0.5</v>
      </c>
      <c r="V13" s="149" t="str">
        <f t="shared" si="0"/>
        <v>Волков Мирон</v>
      </c>
      <c r="W13" s="149"/>
      <c r="X13" s="43">
        <f t="shared" si="1"/>
        <v>0</v>
      </c>
      <c r="Y13" s="44">
        <f t="shared" si="2"/>
        <v>0</v>
      </c>
      <c r="Z13" s="44">
        <f t="shared" si="3"/>
        <v>0</v>
      </c>
      <c r="AA13" s="26"/>
      <c r="AB13" s="44">
        <f t="shared" si="4"/>
        <v>0</v>
      </c>
      <c r="AC13" s="44">
        <f t="shared" ref="AC13:AC30" si="6">COUNTIFS(C$9:T$9,"КГ",C13:T13,0.5)</f>
        <v>9</v>
      </c>
      <c r="AD13" s="44">
        <f t="shared" si="5"/>
        <v>0</v>
      </c>
    </row>
    <row r="14" spans="1:30" ht="15.6">
      <c r="A14" s="42">
        <v>4</v>
      </c>
      <c r="B14" s="41" t="str">
        <f>Позн.разв!B14</f>
        <v>Голуб Тимофей</v>
      </c>
      <c r="C14" s="16">
        <v>0</v>
      </c>
      <c r="D14" s="16">
        <v>0.5</v>
      </c>
      <c r="E14" s="16">
        <v>0</v>
      </c>
      <c r="F14" s="16">
        <v>0.5</v>
      </c>
      <c r="G14" s="16">
        <v>0</v>
      </c>
      <c r="H14" s="16">
        <v>0.5</v>
      </c>
      <c r="I14" s="16">
        <v>0</v>
      </c>
      <c r="J14" s="16">
        <v>0.5</v>
      </c>
      <c r="K14" s="16">
        <v>0</v>
      </c>
      <c r="L14" s="16">
        <v>0.5</v>
      </c>
      <c r="M14" s="16">
        <v>0</v>
      </c>
      <c r="N14" s="16">
        <v>0.5</v>
      </c>
      <c r="O14" s="16">
        <v>0</v>
      </c>
      <c r="P14" s="16">
        <v>0.5</v>
      </c>
      <c r="Q14" s="16">
        <v>0</v>
      </c>
      <c r="R14" s="16">
        <v>0.5</v>
      </c>
      <c r="S14" s="16">
        <v>0</v>
      </c>
      <c r="T14" s="16">
        <v>0.5</v>
      </c>
      <c r="V14" s="149" t="str">
        <f t="shared" si="0"/>
        <v>Голуб Тимофей</v>
      </c>
      <c r="W14" s="149"/>
      <c r="X14" s="43">
        <f t="shared" si="1"/>
        <v>0</v>
      </c>
      <c r="Y14" s="44">
        <f t="shared" si="2"/>
        <v>0</v>
      </c>
      <c r="Z14" s="44">
        <f t="shared" si="3"/>
        <v>0</v>
      </c>
      <c r="AA14" s="26"/>
      <c r="AB14" s="44">
        <f t="shared" si="4"/>
        <v>0</v>
      </c>
      <c r="AC14" s="44">
        <f t="shared" si="6"/>
        <v>9</v>
      </c>
      <c r="AD14" s="44">
        <f t="shared" si="5"/>
        <v>0</v>
      </c>
    </row>
    <row r="15" spans="1:30" ht="15.6">
      <c r="A15" s="42">
        <v>5</v>
      </c>
      <c r="B15" s="41" t="str">
        <f>Позн.разв!B15</f>
        <v>Голяткин Тамерлан</v>
      </c>
      <c r="C15" s="16"/>
      <c r="D15" s="16">
        <v>0.5</v>
      </c>
      <c r="E15" s="16"/>
      <c r="F15" s="16">
        <v>0.5</v>
      </c>
      <c r="G15" s="16"/>
      <c r="H15" s="16">
        <v>0.5</v>
      </c>
      <c r="I15" s="16"/>
      <c r="J15" s="16">
        <v>0.5</v>
      </c>
      <c r="K15" s="16"/>
      <c r="L15" s="16">
        <v>0.5</v>
      </c>
      <c r="M15" s="16"/>
      <c r="N15" s="16">
        <v>0.5</v>
      </c>
      <c r="O15" s="16"/>
      <c r="P15" s="16">
        <v>0.5</v>
      </c>
      <c r="Q15" s="16"/>
      <c r="R15" s="16">
        <v>0.5</v>
      </c>
      <c r="S15" s="16"/>
      <c r="T15" s="16">
        <v>0.5</v>
      </c>
      <c r="V15" s="149" t="str">
        <f t="shared" si="0"/>
        <v>Голяткин Тамерлан</v>
      </c>
      <c r="W15" s="149"/>
      <c r="X15" s="43">
        <f t="shared" si="1"/>
        <v>0</v>
      </c>
      <c r="Y15" s="44">
        <f t="shared" si="2"/>
        <v>0</v>
      </c>
      <c r="Z15" s="44">
        <f t="shared" si="3"/>
        <v>0</v>
      </c>
      <c r="AA15" s="26"/>
      <c r="AB15" s="44">
        <f t="shared" si="4"/>
        <v>0</v>
      </c>
      <c r="AC15" s="44">
        <f t="shared" si="6"/>
        <v>9</v>
      </c>
      <c r="AD15" s="44">
        <f t="shared" si="5"/>
        <v>0</v>
      </c>
    </row>
    <row r="16" spans="1:30" ht="15.6">
      <c r="A16" s="42">
        <v>6</v>
      </c>
      <c r="B16" s="41" t="str">
        <f>Позн.разв!B16</f>
        <v>Джаватхтанов Рамазан</v>
      </c>
      <c r="C16" s="16">
        <v>0</v>
      </c>
      <c r="D16" s="16">
        <v>0.5</v>
      </c>
      <c r="E16" s="16">
        <v>0</v>
      </c>
      <c r="F16" s="16">
        <v>0.5</v>
      </c>
      <c r="G16" s="16">
        <v>0</v>
      </c>
      <c r="H16" s="16">
        <v>0.5</v>
      </c>
      <c r="I16" s="16">
        <v>0</v>
      </c>
      <c r="J16" s="16">
        <v>0.5</v>
      </c>
      <c r="K16" s="16">
        <v>0</v>
      </c>
      <c r="L16" s="16">
        <v>0.5</v>
      </c>
      <c r="M16" s="16">
        <v>0</v>
      </c>
      <c r="N16" s="16">
        <v>0.5</v>
      </c>
      <c r="O16" s="16">
        <v>0</v>
      </c>
      <c r="P16" s="16">
        <v>0.5</v>
      </c>
      <c r="Q16" s="16">
        <v>0</v>
      </c>
      <c r="R16" s="16">
        <v>0.5</v>
      </c>
      <c r="S16" s="16">
        <v>0</v>
      </c>
      <c r="T16" s="16">
        <v>0.5</v>
      </c>
      <c r="V16" s="149" t="str">
        <f t="shared" si="0"/>
        <v>Джаватхтанов Рамазан</v>
      </c>
      <c r="W16" s="149"/>
      <c r="X16" s="43">
        <f t="shared" si="1"/>
        <v>0</v>
      </c>
      <c r="Y16" s="44">
        <f t="shared" si="2"/>
        <v>0</v>
      </c>
      <c r="Z16" s="44">
        <f t="shared" si="3"/>
        <v>0</v>
      </c>
      <c r="AA16" s="26"/>
      <c r="AB16" s="44">
        <f t="shared" si="4"/>
        <v>0</v>
      </c>
      <c r="AC16" s="44">
        <f t="shared" si="6"/>
        <v>9</v>
      </c>
      <c r="AD16" s="44">
        <f t="shared" si="5"/>
        <v>0</v>
      </c>
    </row>
    <row r="17" spans="1:30" ht="15.6">
      <c r="A17" s="42">
        <v>7</v>
      </c>
      <c r="B17" s="41" t="str">
        <f>Позн.разв!B17</f>
        <v>Евтухова Ева</v>
      </c>
      <c r="C17" s="16">
        <v>0</v>
      </c>
      <c r="D17" s="16">
        <v>0.5</v>
      </c>
      <c r="E17" s="16">
        <v>0</v>
      </c>
      <c r="F17" s="16">
        <v>0.5</v>
      </c>
      <c r="G17" s="16">
        <v>0</v>
      </c>
      <c r="H17" s="16">
        <v>0.5</v>
      </c>
      <c r="I17" s="16">
        <v>0</v>
      </c>
      <c r="J17" s="16">
        <v>0.5</v>
      </c>
      <c r="K17" s="16">
        <v>0</v>
      </c>
      <c r="L17" s="16">
        <v>0.5</v>
      </c>
      <c r="M17" s="16">
        <v>0</v>
      </c>
      <c r="N17" s="16">
        <v>0.5</v>
      </c>
      <c r="O17" s="16">
        <v>0</v>
      </c>
      <c r="P17" s="16">
        <v>0.5</v>
      </c>
      <c r="Q17" s="16">
        <v>0</v>
      </c>
      <c r="R17" s="16">
        <v>0.5</v>
      </c>
      <c r="S17" s="16">
        <v>0</v>
      </c>
      <c r="T17" s="16">
        <v>0.5</v>
      </c>
      <c r="V17" s="149" t="str">
        <f t="shared" si="0"/>
        <v>Евтухова Ева</v>
      </c>
      <c r="W17" s="149"/>
      <c r="X17" s="43">
        <f t="shared" si="1"/>
        <v>0</v>
      </c>
      <c r="Y17" s="44">
        <f t="shared" si="2"/>
        <v>0</v>
      </c>
      <c r="Z17" s="44">
        <f t="shared" si="3"/>
        <v>0</v>
      </c>
      <c r="AA17" s="26"/>
      <c r="AB17" s="44">
        <f t="shared" si="4"/>
        <v>0</v>
      </c>
      <c r="AC17" s="44">
        <f t="shared" si="6"/>
        <v>9</v>
      </c>
      <c r="AD17" s="44">
        <f t="shared" si="5"/>
        <v>0</v>
      </c>
    </row>
    <row r="18" spans="1:30" ht="15.6">
      <c r="A18" s="42">
        <v>8</v>
      </c>
      <c r="B18" s="41" t="str">
        <f>Позн.разв!B18</f>
        <v>Загнойко Евгений</v>
      </c>
      <c r="C18" s="16">
        <v>0</v>
      </c>
      <c r="D18" s="16">
        <v>0.5</v>
      </c>
      <c r="E18" s="16">
        <v>0</v>
      </c>
      <c r="F18" s="16">
        <v>0.5</v>
      </c>
      <c r="G18" s="16">
        <v>0</v>
      </c>
      <c r="H18" s="16">
        <v>0.5</v>
      </c>
      <c r="I18" s="16">
        <v>0</v>
      </c>
      <c r="J18" s="16">
        <v>0.5</v>
      </c>
      <c r="K18" s="16">
        <v>0</v>
      </c>
      <c r="L18" s="16">
        <v>0.5</v>
      </c>
      <c r="M18" s="16">
        <v>0</v>
      </c>
      <c r="N18" s="16">
        <v>0.5</v>
      </c>
      <c r="O18" s="16">
        <v>0</v>
      </c>
      <c r="P18" s="16">
        <v>0.5</v>
      </c>
      <c r="Q18" s="16">
        <v>0</v>
      </c>
      <c r="R18" s="16">
        <v>0.5</v>
      </c>
      <c r="S18" s="16">
        <v>0</v>
      </c>
      <c r="T18" s="16">
        <v>0.5</v>
      </c>
      <c r="V18" s="149" t="str">
        <f t="shared" si="0"/>
        <v>Загнойко Евгений</v>
      </c>
      <c r="W18" s="149"/>
      <c r="X18" s="43">
        <f t="shared" si="1"/>
        <v>0</v>
      </c>
      <c r="Y18" s="44">
        <f t="shared" si="2"/>
        <v>0</v>
      </c>
      <c r="Z18" s="44">
        <f t="shared" si="3"/>
        <v>0</v>
      </c>
      <c r="AA18" s="26"/>
      <c r="AB18" s="44">
        <f t="shared" si="4"/>
        <v>0</v>
      </c>
      <c r="AC18" s="44">
        <f t="shared" si="6"/>
        <v>9</v>
      </c>
      <c r="AD18" s="44">
        <f t="shared" si="5"/>
        <v>0</v>
      </c>
    </row>
    <row r="19" spans="1:30" ht="15.6">
      <c r="A19" s="42">
        <v>9</v>
      </c>
      <c r="B19" s="41" t="str">
        <f>Позн.разв!B19</f>
        <v>Зносенко Константин</v>
      </c>
      <c r="C19" s="16">
        <v>0</v>
      </c>
      <c r="D19" s="16">
        <v>0.5</v>
      </c>
      <c r="E19" s="16">
        <v>0</v>
      </c>
      <c r="F19" s="16">
        <v>0.5</v>
      </c>
      <c r="G19" s="16">
        <v>0</v>
      </c>
      <c r="H19" s="16">
        <v>0.5</v>
      </c>
      <c r="I19" s="16">
        <v>0</v>
      </c>
      <c r="J19" s="16">
        <v>0.5</v>
      </c>
      <c r="K19" s="16">
        <v>0</v>
      </c>
      <c r="L19" s="16">
        <v>0.5</v>
      </c>
      <c r="M19" s="16">
        <v>0</v>
      </c>
      <c r="N19" s="16">
        <v>0.5</v>
      </c>
      <c r="O19" s="16">
        <v>0</v>
      </c>
      <c r="P19" s="16">
        <v>0.5</v>
      </c>
      <c r="Q19" s="16">
        <v>0</v>
      </c>
      <c r="R19" s="16">
        <v>0.5</v>
      </c>
      <c r="S19" s="16">
        <v>0</v>
      </c>
      <c r="T19" s="16">
        <v>0.5</v>
      </c>
      <c r="V19" s="149" t="str">
        <f t="shared" si="0"/>
        <v>Зносенко Константин</v>
      </c>
      <c r="W19" s="149"/>
      <c r="X19" s="43">
        <f t="shared" si="1"/>
        <v>0</v>
      </c>
      <c r="Y19" s="44">
        <f t="shared" si="2"/>
        <v>0</v>
      </c>
      <c r="Z19" s="44">
        <f t="shared" si="3"/>
        <v>0</v>
      </c>
      <c r="AA19" s="26"/>
      <c r="AB19" s="44">
        <f t="shared" si="4"/>
        <v>0</v>
      </c>
      <c r="AC19" s="44">
        <f t="shared" si="6"/>
        <v>9</v>
      </c>
      <c r="AD19" s="44">
        <f t="shared" si="5"/>
        <v>0</v>
      </c>
    </row>
    <row r="20" spans="1:30" ht="15.6">
      <c r="A20" s="42">
        <v>10</v>
      </c>
      <c r="B20" s="41" t="str">
        <f>Позн.разв!B20</f>
        <v>Кокин Руслан</v>
      </c>
      <c r="C20" s="16">
        <v>0</v>
      </c>
      <c r="D20" s="16">
        <v>0.5</v>
      </c>
      <c r="E20" s="16">
        <v>0</v>
      </c>
      <c r="F20" s="16">
        <v>0.5</v>
      </c>
      <c r="G20" s="16">
        <v>0</v>
      </c>
      <c r="H20" s="16">
        <v>0.5</v>
      </c>
      <c r="I20" s="16">
        <v>0</v>
      </c>
      <c r="J20" s="16">
        <v>0.5</v>
      </c>
      <c r="K20" s="16">
        <v>0</v>
      </c>
      <c r="L20" s="16">
        <v>0.5</v>
      </c>
      <c r="M20" s="16">
        <v>0</v>
      </c>
      <c r="N20" s="16">
        <v>0.5</v>
      </c>
      <c r="O20" s="16">
        <v>0</v>
      </c>
      <c r="P20" s="16">
        <v>0.5</v>
      </c>
      <c r="Q20" s="16">
        <v>0</v>
      </c>
      <c r="R20" s="16">
        <v>0.5</v>
      </c>
      <c r="S20" s="16">
        <v>0</v>
      </c>
      <c r="T20" s="16">
        <v>0.5</v>
      </c>
      <c r="V20" s="149" t="str">
        <f t="shared" si="0"/>
        <v>Кокин Руслан</v>
      </c>
      <c r="W20" s="149"/>
      <c r="X20" s="43">
        <f t="shared" si="1"/>
        <v>0</v>
      </c>
      <c r="Y20" s="44">
        <f t="shared" si="2"/>
        <v>0</v>
      </c>
      <c r="Z20" s="44">
        <f t="shared" si="3"/>
        <v>0</v>
      </c>
      <c r="AA20" s="26"/>
      <c r="AB20" s="44">
        <f t="shared" si="4"/>
        <v>0</v>
      </c>
      <c r="AC20" s="44">
        <f t="shared" si="6"/>
        <v>9</v>
      </c>
      <c r="AD20" s="44">
        <f t="shared" si="5"/>
        <v>0</v>
      </c>
    </row>
    <row r="21" spans="1:30" ht="15.6">
      <c r="A21" s="42">
        <v>11</v>
      </c>
      <c r="B21" s="41" t="str">
        <f>Позн.разв!B21</f>
        <v>Корягина Аглая</v>
      </c>
      <c r="C21" s="16">
        <v>0</v>
      </c>
      <c r="D21" s="16">
        <v>0.5</v>
      </c>
      <c r="E21" s="16">
        <v>0</v>
      </c>
      <c r="F21" s="16">
        <v>0.5</v>
      </c>
      <c r="G21" s="16">
        <v>0</v>
      </c>
      <c r="H21" s="16">
        <v>0.5</v>
      </c>
      <c r="I21" s="16">
        <v>0</v>
      </c>
      <c r="J21" s="16">
        <v>0.5</v>
      </c>
      <c r="K21" s="16">
        <v>0</v>
      </c>
      <c r="L21" s="16">
        <v>0.5</v>
      </c>
      <c r="M21" s="16">
        <v>0</v>
      </c>
      <c r="N21" s="16">
        <v>0.5</v>
      </c>
      <c r="O21" s="16">
        <v>0</v>
      </c>
      <c r="P21" s="16">
        <v>0.5</v>
      </c>
      <c r="Q21" s="16">
        <v>0</v>
      </c>
      <c r="R21" s="16">
        <v>0.5</v>
      </c>
      <c r="S21" s="16">
        <v>0</v>
      </c>
      <c r="T21" s="16">
        <v>0.5</v>
      </c>
      <c r="V21" s="149" t="str">
        <f t="shared" si="0"/>
        <v>Корягина Аглая</v>
      </c>
      <c r="W21" s="149"/>
      <c r="X21" s="43">
        <f t="shared" si="1"/>
        <v>0</v>
      </c>
      <c r="Y21" s="44">
        <f t="shared" si="2"/>
        <v>0</v>
      </c>
      <c r="Z21" s="44">
        <f t="shared" si="3"/>
        <v>0</v>
      </c>
      <c r="AA21" s="26"/>
      <c r="AB21" s="44">
        <f t="shared" si="4"/>
        <v>0</v>
      </c>
      <c r="AC21" s="44">
        <f t="shared" si="6"/>
        <v>9</v>
      </c>
      <c r="AD21" s="44">
        <f t="shared" si="5"/>
        <v>0</v>
      </c>
    </row>
    <row r="22" spans="1:30" ht="15.6">
      <c r="A22" s="42">
        <v>12</v>
      </c>
      <c r="B22" s="41" t="str">
        <f>Позн.разв!B22</f>
        <v>Корягина Мирослава</v>
      </c>
      <c r="C22" s="16">
        <v>0</v>
      </c>
      <c r="D22" s="16">
        <v>0.5</v>
      </c>
      <c r="E22" s="16">
        <v>0</v>
      </c>
      <c r="F22" s="16">
        <v>0.5</v>
      </c>
      <c r="G22" s="16">
        <v>0</v>
      </c>
      <c r="H22" s="16">
        <v>0.5</v>
      </c>
      <c r="I22" s="16">
        <v>0</v>
      </c>
      <c r="J22" s="16">
        <v>0.5</v>
      </c>
      <c r="K22" s="16">
        <v>0</v>
      </c>
      <c r="L22" s="16">
        <v>0.5</v>
      </c>
      <c r="M22" s="16">
        <v>0</v>
      </c>
      <c r="N22" s="16">
        <v>0.5</v>
      </c>
      <c r="O22" s="16">
        <v>0</v>
      </c>
      <c r="P22" s="16">
        <v>0.5</v>
      </c>
      <c r="Q22" s="16">
        <v>0</v>
      </c>
      <c r="R22" s="16">
        <v>0.5</v>
      </c>
      <c r="S22" s="16">
        <v>0</v>
      </c>
      <c r="T22" s="16">
        <v>0.5</v>
      </c>
      <c r="V22" s="149" t="str">
        <f t="shared" si="0"/>
        <v>Корягина Мирослава</v>
      </c>
      <c r="W22" s="149"/>
      <c r="X22" s="43">
        <f t="shared" si="1"/>
        <v>0</v>
      </c>
      <c r="Y22" s="44">
        <f t="shared" si="2"/>
        <v>0</v>
      </c>
      <c r="Z22" s="44">
        <f t="shared" si="3"/>
        <v>0</v>
      </c>
      <c r="AA22" s="26"/>
      <c r="AB22" s="44">
        <f t="shared" si="4"/>
        <v>0</v>
      </c>
      <c r="AC22" s="44">
        <f t="shared" si="6"/>
        <v>9</v>
      </c>
      <c r="AD22" s="44">
        <f t="shared" si="5"/>
        <v>0</v>
      </c>
    </row>
    <row r="23" spans="1:30" ht="15.6">
      <c r="A23" s="42">
        <v>13</v>
      </c>
      <c r="B23" s="41" t="str">
        <f>Позн.разв!B23</f>
        <v>Ломакина Полина</v>
      </c>
      <c r="C23" s="16">
        <v>0</v>
      </c>
      <c r="D23" s="16">
        <v>0.5</v>
      </c>
      <c r="E23" s="16">
        <v>0</v>
      </c>
      <c r="F23" s="16">
        <v>0.5</v>
      </c>
      <c r="G23" s="16">
        <v>0</v>
      </c>
      <c r="H23" s="16">
        <v>0.5</v>
      </c>
      <c r="I23" s="16">
        <v>0</v>
      </c>
      <c r="J23" s="16">
        <v>0.5</v>
      </c>
      <c r="K23" s="16">
        <v>0</v>
      </c>
      <c r="L23" s="16">
        <v>0.5</v>
      </c>
      <c r="M23" s="16">
        <v>0</v>
      </c>
      <c r="N23" s="16">
        <v>0.5</v>
      </c>
      <c r="O23" s="16">
        <v>0</v>
      </c>
      <c r="P23" s="16">
        <v>0.5</v>
      </c>
      <c r="Q23" s="16">
        <v>0</v>
      </c>
      <c r="R23" s="16">
        <v>0.5</v>
      </c>
      <c r="S23" s="16">
        <v>0</v>
      </c>
      <c r="T23" s="16">
        <v>0.5</v>
      </c>
      <c r="V23" s="149" t="str">
        <f t="shared" si="0"/>
        <v>Ломакина Полина</v>
      </c>
      <c r="W23" s="149"/>
      <c r="X23" s="43">
        <f t="shared" si="1"/>
        <v>0</v>
      </c>
      <c r="Y23" s="44">
        <f t="shared" si="2"/>
        <v>0</v>
      </c>
      <c r="Z23" s="44">
        <f t="shared" si="3"/>
        <v>0</v>
      </c>
      <c r="AA23" s="26"/>
      <c r="AB23" s="44">
        <f t="shared" si="4"/>
        <v>0</v>
      </c>
      <c r="AC23" s="44">
        <f t="shared" si="6"/>
        <v>9</v>
      </c>
      <c r="AD23" s="44">
        <f t="shared" si="5"/>
        <v>0</v>
      </c>
    </row>
    <row r="24" spans="1:30" ht="15.6">
      <c r="A24" s="42">
        <v>14</v>
      </c>
      <c r="B24" s="41" t="str">
        <f>Позн.разв!B24</f>
        <v>Мартыненков Илья</v>
      </c>
      <c r="C24" s="16">
        <v>0</v>
      </c>
      <c r="D24" s="16">
        <v>0.5</v>
      </c>
      <c r="E24" s="16">
        <v>0</v>
      </c>
      <c r="F24" s="16">
        <v>0.5</v>
      </c>
      <c r="G24" s="16">
        <v>0</v>
      </c>
      <c r="H24" s="16">
        <v>0.5</v>
      </c>
      <c r="I24" s="16">
        <v>0</v>
      </c>
      <c r="J24" s="16">
        <v>0.5</v>
      </c>
      <c r="K24" s="16">
        <v>0</v>
      </c>
      <c r="L24" s="16">
        <v>0.5</v>
      </c>
      <c r="M24" s="16">
        <v>0</v>
      </c>
      <c r="N24" s="16">
        <v>0.5</v>
      </c>
      <c r="O24" s="16">
        <v>0</v>
      </c>
      <c r="P24" s="16">
        <v>0.5</v>
      </c>
      <c r="Q24" s="16">
        <v>0</v>
      </c>
      <c r="R24" s="16">
        <v>0.5</v>
      </c>
      <c r="S24" s="16">
        <v>0</v>
      </c>
      <c r="T24" s="16">
        <v>0.5</v>
      </c>
      <c r="V24" s="149" t="str">
        <f t="shared" si="0"/>
        <v>Мартыненков Илья</v>
      </c>
      <c r="W24" s="149"/>
      <c r="X24" s="43">
        <f t="shared" si="1"/>
        <v>0</v>
      </c>
      <c r="Y24" s="44">
        <f t="shared" si="2"/>
        <v>0</v>
      </c>
      <c r="Z24" s="44">
        <f t="shared" si="3"/>
        <v>0</v>
      </c>
      <c r="AA24" s="26"/>
      <c r="AB24" s="44">
        <f t="shared" si="4"/>
        <v>0</v>
      </c>
      <c r="AC24" s="44">
        <f t="shared" si="6"/>
        <v>9</v>
      </c>
      <c r="AD24" s="44">
        <f t="shared" si="5"/>
        <v>0</v>
      </c>
    </row>
    <row r="25" spans="1:30" ht="15.6">
      <c r="A25" s="42">
        <v>15</v>
      </c>
      <c r="B25" s="41" t="str">
        <f>Позн.разв!B25</f>
        <v>Мельничук Роман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0</v>
      </c>
      <c r="L25" s="16"/>
      <c r="M25" s="16">
        <v>0</v>
      </c>
      <c r="N25" s="16"/>
      <c r="O25" s="16">
        <v>0</v>
      </c>
      <c r="P25" s="16"/>
      <c r="Q25" s="16">
        <v>0</v>
      </c>
      <c r="R25" s="16"/>
      <c r="S25" s="16">
        <v>0</v>
      </c>
      <c r="T25" s="16"/>
      <c r="V25" s="149" t="str">
        <f t="shared" si="0"/>
        <v>Мельничук Роман</v>
      </c>
      <c r="W25" s="149"/>
      <c r="X25" s="43">
        <f t="shared" si="1"/>
        <v>0</v>
      </c>
      <c r="Y25" s="44">
        <f t="shared" si="2"/>
        <v>0</v>
      </c>
      <c r="Z25" s="44">
        <f t="shared" si="3"/>
        <v>0</v>
      </c>
      <c r="AA25" s="26"/>
      <c r="AB25" s="44">
        <f t="shared" si="4"/>
        <v>0</v>
      </c>
      <c r="AC25" s="44">
        <f t="shared" si="6"/>
        <v>0</v>
      </c>
      <c r="AD25" s="44">
        <f t="shared" si="5"/>
        <v>0</v>
      </c>
    </row>
    <row r="26" spans="1:30" ht="15.6">
      <c r="A26" s="42">
        <v>16</v>
      </c>
      <c r="B26" s="41" t="str">
        <f>Позн.разв!B26</f>
        <v>Попов Роман</v>
      </c>
      <c r="C26" s="16">
        <v>0</v>
      </c>
      <c r="D26" s="16">
        <v>0.5</v>
      </c>
      <c r="E26" s="16">
        <v>0</v>
      </c>
      <c r="F26" s="16">
        <v>0.5</v>
      </c>
      <c r="G26" s="16">
        <v>0</v>
      </c>
      <c r="H26" s="16">
        <v>0.5</v>
      </c>
      <c r="I26" s="16">
        <v>0</v>
      </c>
      <c r="J26" s="16">
        <v>0.5</v>
      </c>
      <c r="K26" s="16">
        <v>0</v>
      </c>
      <c r="L26" s="16">
        <v>0.5</v>
      </c>
      <c r="M26" s="16">
        <v>0</v>
      </c>
      <c r="N26" s="16">
        <v>0.5</v>
      </c>
      <c r="O26" s="16">
        <v>0</v>
      </c>
      <c r="P26" s="16">
        <v>0.5</v>
      </c>
      <c r="Q26" s="16">
        <v>0</v>
      </c>
      <c r="R26" s="16">
        <v>0.5</v>
      </c>
      <c r="S26" s="16">
        <v>0</v>
      </c>
      <c r="T26" s="16">
        <v>0.5</v>
      </c>
      <c r="V26" s="149" t="str">
        <f t="shared" si="0"/>
        <v>Попов Роман</v>
      </c>
      <c r="W26" s="149"/>
      <c r="X26" s="43">
        <f t="shared" si="1"/>
        <v>0</v>
      </c>
      <c r="Y26" s="44">
        <f t="shared" si="2"/>
        <v>0</v>
      </c>
      <c r="Z26" s="44">
        <f t="shared" si="3"/>
        <v>0</v>
      </c>
      <c r="AA26" s="26"/>
      <c r="AB26" s="44">
        <f t="shared" si="4"/>
        <v>0</v>
      </c>
      <c r="AC26" s="44">
        <f t="shared" si="6"/>
        <v>9</v>
      </c>
      <c r="AD26" s="44">
        <f t="shared" si="5"/>
        <v>0</v>
      </c>
    </row>
    <row r="27" spans="1:30" ht="15.6">
      <c r="A27" s="42">
        <v>17</v>
      </c>
      <c r="B27" s="41" t="str">
        <f>Позн.разв!B27</f>
        <v>Поставит Марк</v>
      </c>
      <c r="C27" s="16">
        <v>0</v>
      </c>
      <c r="D27" s="16">
        <v>0.5</v>
      </c>
      <c r="E27" s="16">
        <v>0</v>
      </c>
      <c r="F27" s="16">
        <v>0.5</v>
      </c>
      <c r="G27" s="16">
        <v>0</v>
      </c>
      <c r="H27" s="16">
        <v>0.5</v>
      </c>
      <c r="I27" s="16">
        <v>0</v>
      </c>
      <c r="J27" s="16">
        <v>0.5</v>
      </c>
      <c r="K27" s="16">
        <v>0</v>
      </c>
      <c r="L27" s="16">
        <v>0.5</v>
      </c>
      <c r="M27" s="16">
        <v>0</v>
      </c>
      <c r="N27" s="16">
        <v>0.5</v>
      </c>
      <c r="O27" s="16">
        <v>0</v>
      </c>
      <c r="P27" s="16">
        <v>0.5</v>
      </c>
      <c r="Q27" s="16">
        <v>0</v>
      </c>
      <c r="R27" s="16">
        <v>0.5</v>
      </c>
      <c r="S27" s="16">
        <v>0</v>
      </c>
      <c r="T27" s="16">
        <v>0.5</v>
      </c>
      <c r="V27" s="149" t="str">
        <f t="shared" si="0"/>
        <v>Поставит Марк</v>
      </c>
      <c r="W27" s="149"/>
      <c r="X27" s="43">
        <f t="shared" si="1"/>
        <v>0</v>
      </c>
      <c r="Y27" s="44">
        <f t="shared" si="2"/>
        <v>0</v>
      </c>
      <c r="Z27" s="44">
        <f t="shared" si="3"/>
        <v>0</v>
      </c>
      <c r="AA27" s="26"/>
      <c r="AB27" s="44">
        <f t="shared" si="4"/>
        <v>0</v>
      </c>
      <c r="AC27" s="44">
        <f t="shared" si="6"/>
        <v>9</v>
      </c>
      <c r="AD27" s="44">
        <f t="shared" si="5"/>
        <v>0</v>
      </c>
    </row>
    <row r="28" spans="1:30" ht="15.6">
      <c r="A28" s="42">
        <v>18</v>
      </c>
      <c r="B28" s="41" t="str">
        <f>Позн.разв!B28</f>
        <v>Стародубов Кирилл</v>
      </c>
      <c r="C28" s="16">
        <v>0</v>
      </c>
      <c r="D28" s="16">
        <v>0.5</v>
      </c>
      <c r="E28" s="16">
        <v>0</v>
      </c>
      <c r="F28" s="16">
        <v>0.5</v>
      </c>
      <c r="G28" s="16">
        <v>0</v>
      </c>
      <c r="H28" s="16">
        <v>0.5</v>
      </c>
      <c r="I28" s="16">
        <v>0</v>
      </c>
      <c r="J28" s="16">
        <v>0.5</v>
      </c>
      <c r="K28" s="16">
        <v>0</v>
      </c>
      <c r="L28" s="16">
        <v>0.5</v>
      </c>
      <c r="M28" s="16">
        <v>0</v>
      </c>
      <c r="N28" s="16">
        <v>0.5</v>
      </c>
      <c r="O28" s="16">
        <v>0</v>
      </c>
      <c r="P28" s="16">
        <v>0.5</v>
      </c>
      <c r="Q28" s="16">
        <v>0</v>
      </c>
      <c r="R28" s="16">
        <v>0.5</v>
      </c>
      <c r="S28" s="16">
        <v>0</v>
      </c>
      <c r="T28" s="16">
        <v>0.5</v>
      </c>
      <c r="V28" s="149" t="str">
        <f t="shared" si="0"/>
        <v>Стародубов Кирилл</v>
      </c>
      <c r="W28" s="149"/>
      <c r="X28" s="43">
        <f t="shared" si="1"/>
        <v>0</v>
      </c>
      <c r="Y28" s="44">
        <f t="shared" si="2"/>
        <v>0</v>
      </c>
      <c r="Z28" s="44">
        <f t="shared" si="3"/>
        <v>0</v>
      </c>
      <c r="AA28" s="26"/>
      <c r="AB28" s="44">
        <f t="shared" si="4"/>
        <v>0</v>
      </c>
      <c r="AC28" s="44">
        <f t="shared" si="6"/>
        <v>9</v>
      </c>
      <c r="AD28" s="44">
        <f t="shared" si="5"/>
        <v>0</v>
      </c>
    </row>
    <row r="29" spans="1:30" ht="15.6">
      <c r="A29" s="42">
        <v>19</v>
      </c>
      <c r="B29" s="41" t="str">
        <f>Позн.разв!B29</f>
        <v>Тезиков Михаил</v>
      </c>
      <c r="C29" s="16">
        <v>0</v>
      </c>
      <c r="D29" s="16">
        <v>0.5</v>
      </c>
      <c r="E29" s="16">
        <v>0</v>
      </c>
      <c r="F29" s="16">
        <v>0.5</v>
      </c>
      <c r="G29" s="16">
        <v>0</v>
      </c>
      <c r="H29" s="16">
        <v>0.5</v>
      </c>
      <c r="I29" s="16">
        <v>0</v>
      </c>
      <c r="J29" s="16">
        <v>0.5</v>
      </c>
      <c r="K29" s="16">
        <v>0</v>
      </c>
      <c r="L29" s="16">
        <v>0.5</v>
      </c>
      <c r="M29" s="16">
        <v>0</v>
      </c>
      <c r="N29" s="16">
        <v>0.5</v>
      </c>
      <c r="O29" s="16">
        <v>0</v>
      </c>
      <c r="P29" s="16">
        <v>0.5</v>
      </c>
      <c r="Q29" s="16">
        <v>0</v>
      </c>
      <c r="R29" s="16">
        <v>0.5</v>
      </c>
      <c r="S29" s="16">
        <v>0</v>
      </c>
      <c r="T29" s="16">
        <v>0.5</v>
      </c>
      <c r="V29" s="149" t="str">
        <f t="shared" si="0"/>
        <v>Тезиков Михаил</v>
      </c>
      <c r="W29" s="149"/>
      <c r="X29" s="43">
        <f t="shared" si="1"/>
        <v>0</v>
      </c>
      <c r="Y29" s="44">
        <f t="shared" si="2"/>
        <v>0</v>
      </c>
      <c r="Z29" s="44">
        <f t="shared" si="3"/>
        <v>0</v>
      </c>
      <c r="AA29" s="26"/>
      <c r="AB29" s="44">
        <f t="shared" si="4"/>
        <v>0</v>
      </c>
      <c r="AC29" s="44">
        <f t="shared" si="6"/>
        <v>9</v>
      </c>
      <c r="AD29" s="44">
        <f t="shared" si="5"/>
        <v>0</v>
      </c>
    </row>
    <row r="30" spans="1:30" ht="15.6">
      <c r="A30" s="45">
        <v>20</v>
      </c>
      <c r="B30" s="41" t="str">
        <f>Позн.разв!B30</f>
        <v>Уклеева Анна</v>
      </c>
      <c r="C30" s="16">
        <v>0</v>
      </c>
      <c r="D30" s="16">
        <v>0.5</v>
      </c>
      <c r="E30" s="16">
        <v>0</v>
      </c>
      <c r="F30" s="16">
        <v>0.5</v>
      </c>
      <c r="G30" s="16">
        <v>0</v>
      </c>
      <c r="H30" s="16">
        <v>0.5</v>
      </c>
      <c r="I30" s="16">
        <v>0</v>
      </c>
      <c r="J30" s="16">
        <v>0.5</v>
      </c>
      <c r="K30" s="16">
        <v>0</v>
      </c>
      <c r="L30" s="16">
        <v>0.5</v>
      </c>
      <c r="M30" s="16">
        <v>0</v>
      </c>
      <c r="N30" s="16">
        <v>0.5</v>
      </c>
      <c r="O30" s="16">
        <v>0</v>
      </c>
      <c r="P30" s="16">
        <v>0.5</v>
      </c>
      <c r="Q30" s="16">
        <v>0</v>
      </c>
      <c r="R30" s="16">
        <v>0.5</v>
      </c>
      <c r="S30" s="16">
        <v>0</v>
      </c>
      <c r="T30" s="16">
        <v>0.5</v>
      </c>
      <c r="V30" s="149" t="str">
        <f t="shared" si="0"/>
        <v>Уклеева Анна</v>
      </c>
      <c r="W30" s="149"/>
      <c r="X30" s="43">
        <f t="shared" si="1"/>
        <v>0</v>
      </c>
      <c r="Y30" s="44">
        <f t="shared" si="2"/>
        <v>0</v>
      </c>
      <c r="Z30" s="44">
        <f t="shared" si="3"/>
        <v>0</v>
      </c>
      <c r="AA30" s="46"/>
      <c r="AB30" s="44">
        <f t="shared" si="4"/>
        <v>0</v>
      </c>
      <c r="AC30" s="44">
        <f t="shared" si="6"/>
        <v>9</v>
      </c>
      <c r="AD30" s="44">
        <f t="shared" si="5"/>
        <v>0</v>
      </c>
    </row>
    <row r="31" spans="1:30" ht="15.6">
      <c r="A31" s="45">
        <v>21</v>
      </c>
      <c r="B31" s="41" t="str">
        <f>Позн.разв!B31</f>
        <v>Хайруллин Артур</v>
      </c>
      <c r="C31" s="16">
        <v>0</v>
      </c>
      <c r="D31" s="16">
        <v>0.5</v>
      </c>
      <c r="E31" s="16">
        <v>0</v>
      </c>
      <c r="F31" s="16">
        <v>0.5</v>
      </c>
      <c r="G31" s="16">
        <v>0</v>
      </c>
      <c r="H31" s="16">
        <v>0.5</v>
      </c>
      <c r="I31" s="16">
        <v>0</v>
      </c>
      <c r="J31" s="16">
        <v>0.5</v>
      </c>
      <c r="K31" s="16">
        <v>0</v>
      </c>
      <c r="L31" s="16">
        <v>0.5</v>
      </c>
      <c r="M31" s="16">
        <v>0</v>
      </c>
      <c r="N31" s="16">
        <v>0.5</v>
      </c>
      <c r="O31" s="16">
        <v>0</v>
      </c>
      <c r="P31" s="16">
        <v>0.5</v>
      </c>
      <c r="Q31" s="16">
        <v>0</v>
      </c>
      <c r="R31" s="16">
        <v>0.5</v>
      </c>
      <c r="S31" s="16">
        <v>0</v>
      </c>
      <c r="T31" s="16">
        <v>0.5</v>
      </c>
      <c r="V31" s="149" t="str">
        <f t="shared" ref="V31:V35" si="7">B31</f>
        <v>Хайруллин Артур</v>
      </c>
      <c r="W31" s="149"/>
      <c r="X31" s="43">
        <f t="shared" ref="X31:X35" si="8">COUNTIFS(C$9:T$9,"СГ",C31:T31,0)</f>
        <v>0</v>
      </c>
      <c r="Y31" s="44">
        <f t="shared" ref="Y31:Y35" si="9">COUNTIFS(C$9:T$9,"СГ",C31:T31,0.5)</f>
        <v>0</v>
      </c>
      <c r="Z31" s="44">
        <f t="shared" ref="Z31:Z35" si="10">COUNTIFS(C$9:T$9,"СГ",C31:T31,1)</f>
        <v>0</v>
      </c>
      <c r="AA31" s="46"/>
      <c r="AB31" s="44">
        <f t="shared" ref="AB31:AB35" si="11">COUNTIFS(C$9:T$9,"КГ",C31:T31,0)</f>
        <v>0</v>
      </c>
      <c r="AC31" s="44">
        <f t="shared" ref="AC31:AC35" si="12">COUNTIFS(C$9:T$9,"КГ",C31:T31,0.5)</f>
        <v>9</v>
      </c>
      <c r="AD31" s="44">
        <f t="shared" ref="AD31:AD35" si="13">COUNTIFS(C$9:T$9,"КГ",C31:T31,1)</f>
        <v>0</v>
      </c>
    </row>
    <row r="32" spans="1:30" ht="15.6">
      <c r="A32" s="45">
        <v>22</v>
      </c>
      <c r="B32" s="41" t="str">
        <f>Позн.разв!B32</f>
        <v>Харисова Агния</v>
      </c>
      <c r="C32" s="16">
        <v>0</v>
      </c>
      <c r="D32" s="16">
        <v>0.5</v>
      </c>
      <c r="E32" s="16">
        <v>0</v>
      </c>
      <c r="F32" s="16">
        <v>0.5</v>
      </c>
      <c r="G32" s="16">
        <v>0</v>
      </c>
      <c r="H32" s="16">
        <v>0.5</v>
      </c>
      <c r="I32" s="16">
        <v>0</v>
      </c>
      <c r="J32" s="16">
        <v>0.5</v>
      </c>
      <c r="K32" s="16">
        <v>0</v>
      </c>
      <c r="L32" s="16">
        <v>0.5</v>
      </c>
      <c r="M32" s="16">
        <v>0</v>
      </c>
      <c r="N32" s="16">
        <v>0.5</v>
      </c>
      <c r="O32" s="16">
        <v>0</v>
      </c>
      <c r="P32" s="16">
        <v>0.5</v>
      </c>
      <c r="Q32" s="16">
        <v>0</v>
      </c>
      <c r="R32" s="16">
        <v>0.5</v>
      </c>
      <c r="S32" s="16">
        <v>0</v>
      </c>
      <c r="T32" s="16">
        <v>0.5</v>
      </c>
      <c r="V32" s="149" t="str">
        <f t="shared" si="7"/>
        <v>Харисова Агния</v>
      </c>
      <c r="W32" s="149"/>
      <c r="X32" s="43">
        <f t="shared" si="8"/>
        <v>0</v>
      </c>
      <c r="Y32" s="44">
        <f t="shared" si="9"/>
        <v>0</v>
      </c>
      <c r="Z32" s="44">
        <f t="shared" si="10"/>
        <v>0</v>
      </c>
      <c r="AA32" s="46"/>
      <c r="AB32" s="44">
        <f t="shared" si="11"/>
        <v>0</v>
      </c>
      <c r="AC32" s="44">
        <f t="shared" si="12"/>
        <v>9</v>
      </c>
      <c r="AD32" s="44">
        <f t="shared" si="13"/>
        <v>0</v>
      </c>
    </row>
    <row r="33" spans="1:33" ht="15.6">
      <c r="A33" s="45">
        <v>23</v>
      </c>
      <c r="B33" s="41" t="str">
        <f>Позн.разв!B33</f>
        <v>Шемонаева Полина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>
        <v>0</v>
      </c>
      <c r="V33" s="149" t="str">
        <f t="shared" si="7"/>
        <v>Шемонаева Полина</v>
      </c>
      <c r="W33" s="149"/>
      <c r="X33" s="43">
        <f t="shared" si="8"/>
        <v>0</v>
      </c>
      <c r="Y33" s="44">
        <f t="shared" si="9"/>
        <v>0</v>
      </c>
      <c r="Z33" s="44">
        <f t="shared" si="10"/>
        <v>0</v>
      </c>
      <c r="AA33" s="46"/>
      <c r="AB33" s="44">
        <f t="shared" si="11"/>
        <v>9</v>
      </c>
      <c r="AC33" s="44">
        <f t="shared" si="12"/>
        <v>0</v>
      </c>
      <c r="AD33" s="44">
        <f t="shared" si="13"/>
        <v>0</v>
      </c>
    </row>
    <row r="34" spans="1:33" ht="15.6">
      <c r="A34" s="45">
        <v>24</v>
      </c>
      <c r="B34" s="41">
        <f>Позн.разв!B34</f>
        <v>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V34" s="149">
        <f t="shared" si="7"/>
        <v>0</v>
      </c>
      <c r="W34" s="149"/>
      <c r="X34" s="43">
        <f t="shared" si="8"/>
        <v>0</v>
      </c>
      <c r="Y34" s="44">
        <f t="shared" si="9"/>
        <v>0</v>
      </c>
      <c r="Z34" s="44">
        <f t="shared" si="10"/>
        <v>0</v>
      </c>
      <c r="AA34" s="46"/>
      <c r="AB34" s="44">
        <f t="shared" si="11"/>
        <v>0</v>
      </c>
      <c r="AC34" s="44">
        <f t="shared" si="12"/>
        <v>0</v>
      </c>
      <c r="AD34" s="44">
        <f t="shared" si="13"/>
        <v>0</v>
      </c>
    </row>
    <row r="35" spans="1:33" ht="15.6">
      <c r="A35" s="45">
        <v>25</v>
      </c>
      <c r="B35" s="41">
        <f>Позн.разв!B35</f>
        <v>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V35" s="149">
        <f t="shared" si="7"/>
        <v>0</v>
      </c>
      <c r="W35" s="149"/>
      <c r="X35" s="43">
        <f t="shared" si="8"/>
        <v>0</v>
      </c>
      <c r="Y35" s="44">
        <f t="shared" si="9"/>
        <v>0</v>
      </c>
      <c r="Z35" s="44">
        <f t="shared" si="10"/>
        <v>0</v>
      </c>
      <c r="AA35" s="46"/>
      <c r="AB35" s="44">
        <f t="shared" si="11"/>
        <v>0</v>
      </c>
      <c r="AC35" s="44">
        <f t="shared" si="12"/>
        <v>0</v>
      </c>
      <c r="AD35" s="44">
        <f t="shared" si="13"/>
        <v>0</v>
      </c>
    </row>
    <row r="36" spans="1:33" ht="15.6">
      <c r="A36" s="49"/>
      <c r="B36" s="72"/>
      <c r="C36" s="49"/>
      <c r="D36" s="49"/>
      <c r="E36" s="50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/>
      <c r="V36" s="147" t="s">
        <v>90</v>
      </c>
      <c r="W36" s="147"/>
      <c r="X36" s="51">
        <f>SUM(X11:X35)</f>
        <v>0</v>
      </c>
      <c r="Y36" s="51">
        <f t="shared" ref="Y36:Z36" si="14">SUM(Y11:Y35)</f>
        <v>0</v>
      </c>
      <c r="Z36" s="51">
        <f t="shared" si="14"/>
        <v>0</v>
      </c>
      <c r="AA36" s="52"/>
      <c r="AB36" s="51">
        <f>SUM(AB11:AB35)</f>
        <v>9</v>
      </c>
      <c r="AC36" s="51">
        <f t="shared" ref="AC36:AD36" si="15">SUM(AC11:AC35)</f>
        <v>180</v>
      </c>
      <c r="AD36" s="51">
        <f t="shared" si="15"/>
        <v>0</v>
      </c>
    </row>
    <row r="37" spans="1:33" ht="15.6">
      <c r="A37" s="150"/>
      <c r="B37" s="51" t="s">
        <v>77</v>
      </c>
      <c r="C37" s="51" t="s">
        <v>93</v>
      </c>
      <c r="D37" s="51" t="s">
        <v>16</v>
      </c>
      <c r="E37" s="51" t="s">
        <v>93</v>
      </c>
      <c r="F37" s="51" t="s">
        <v>16</v>
      </c>
      <c r="G37" s="51" t="s">
        <v>93</v>
      </c>
      <c r="H37" s="51" t="s">
        <v>16</v>
      </c>
      <c r="I37" s="51" t="s">
        <v>93</v>
      </c>
      <c r="J37" s="51" t="s">
        <v>16</v>
      </c>
      <c r="K37" s="51" t="s">
        <v>93</v>
      </c>
      <c r="L37" s="51" t="s">
        <v>16</v>
      </c>
      <c r="M37" s="51" t="s">
        <v>93</v>
      </c>
      <c r="N37" s="51" t="s">
        <v>16</v>
      </c>
      <c r="O37" s="51" t="s">
        <v>93</v>
      </c>
      <c r="P37" s="51" t="s">
        <v>16</v>
      </c>
      <c r="Q37" s="51" t="s">
        <v>93</v>
      </c>
      <c r="R37" s="51" t="s">
        <v>16</v>
      </c>
      <c r="S37" s="51" t="s">
        <v>93</v>
      </c>
      <c r="T37" s="51" t="s">
        <v>16</v>
      </c>
      <c r="U37" s="52"/>
      <c r="V37" s="123"/>
      <c r="W37" s="123"/>
      <c r="X37" s="54"/>
      <c r="Y37" s="54"/>
      <c r="Z37" s="54"/>
      <c r="AA37" s="46"/>
      <c r="AB37" s="54"/>
      <c r="AC37" s="54"/>
      <c r="AD37" s="54"/>
      <c r="AE37" s="54"/>
      <c r="AF37" s="54"/>
      <c r="AG37" s="50"/>
    </row>
    <row r="38" spans="1:33" ht="15.6">
      <c r="A38" s="150"/>
      <c r="B38" s="55">
        <v>0</v>
      </c>
      <c r="C38" s="56">
        <f>COUNTIF(C11:C35,0)</f>
        <v>21</v>
      </c>
      <c r="D38" s="56">
        <f t="shared" ref="D38:T38" si="16">COUNTIF(D11:D35,0)</f>
        <v>1</v>
      </c>
      <c r="E38" s="56">
        <f t="shared" si="16"/>
        <v>21</v>
      </c>
      <c r="F38" s="56">
        <f t="shared" si="16"/>
        <v>1</v>
      </c>
      <c r="G38" s="56">
        <f t="shared" si="16"/>
        <v>21</v>
      </c>
      <c r="H38" s="56">
        <f t="shared" si="16"/>
        <v>1</v>
      </c>
      <c r="I38" s="56">
        <f t="shared" si="16"/>
        <v>21</v>
      </c>
      <c r="J38" s="56">
        <f t="shared" si="16"/>
        <v>1</v>
      </c>
      <c r="K38" s="56">
        <f t="shared" si="16"/>
        <v>21</v>
      </c>
      <c r="L38" s="56">
        <f t="shared" si="16"/>
        <v>1</v>
      </c>
      <c r="M38" s="56">
        <f t="shared" si="16"/>
        <v>21</v>
      </c>
      <c r="N38" s="56">
        <f t="shared" si="16"/>
        <v>1</v>
      </c>
      <c r="O38" s="56">
        <f t="shared" si="16"/>
        <v>21</v>
      </c>
      <c r="P38" s="56">
        <f t="shared" si="16"/>
        <v>1</v>
      </c>
      <c r="Q38" s="56">
        <f t="shared" si="16"/>
        <v>21</v>
      </c>
      <c r="R38" s="56">
        <f t="shared" si="16"/>
        <v>1</v>
      </c>
      <c r="S38" s="56">
        <f t="shared" si="16"/>
        <v>20</v>
      </c>
      <c r="T38" s="56">
        <f t="shared" si="16"/>
        <v>1</v>
      </c>
      <c r="U38" s="54"/>
      <c r="V38" s="53"/>
      <c r="W38" s="53"/>
      <c r="X38" s="54"/>
      <c r="Y38" s="54"/>
      <c r="Z38" s="54"/>
      <c r="AA38" s="46"/>
      <c r="AB38" s="54"/>
      <c r="AC38" s="54"/>
      <c r="AD38" s="54"/>
      <c r="AE38" s="54"/>
      <c r="AF38" s="54"/>
      <c r="AG38" s="50"/>
    </row>
    <row r="39" spans="1:33" ht="15.6">
      <c r="A39" s="150"/>
      <c r="B39" s="55">
        <v>0.5</v>
      </c>
      <c r="C39" s="56">
        <f>COUNTIF(C11:C35,0.5)</f>
        <v>0</v>
      </c>
      <c r="D39" s="56">
        <f t="shared" ref="D39:T39" si="17">COUNTIF(D11:D35,0.5)</f>
        <v>20</v>
      </c>
      <c r="E39" s="56">
        <f t="shared" si="17"/>
        <v>0</v>
      </c>
      <c r="F39" s="56">
        <f t="shared" si="17"/>
        <v>20</v>
      </c>
      <c r="G39" s="56">
        <f t="shared" si="17"/>
        <v>0</v>
      </c>
      <c r="H39" s="56">
        <f t="shared" si="17"/>
        <v>20</v>
      </c>
      <c r="I39" s="56">
        <f t="shared" si="17"/>
        <v>0</v>
      </c>
      <c r="J39" s="56">
        <f t="shared" si="17"/>
        <v>20</v>
      </c>
      <c r="K39" s="56">
        <f t="shared" si="17"/>
        <v>0</v>
      </c>
      <c r="L39" s="56">
        <f t="shared" si="17"/>
        <v>20</v>
      </c>
      <c r="M39" s="56">
        <f t="shared" si="17"/>
        <v>0</v>
      </c>
      <c r="N39" s="56">
        <f t="shared" si="17"/>
        <v>20</v>
      </c>
      <c r="O39" s="56">
        <f t="shared" si="17"/>
        <v>0</v>
      </c>
      <c r="P39" s="56">
        <f t="shared" si="17"/>
        <v>20</v>
      </c>
      <c r="Q39" s="56">
        <f t="shared" si="17"/>
        <v>0</v>
      </c>
      <c r="R39" s="56">
        <f t="shared" si="17"/>
        <v>20</v>
      </c>
      <c r="S39" s="56">
        <f t="shared" si="17"/>
        <v>0</v>
      </c>
      <c r="T39" s="56">
        <f t="shared" si="17"/>
        <v>20</v>
      </c>
      <c r="U39" s="54"/>
      <c r="V39" s="53"/>
      <c r="W39" s="53"/>
      <c r="X39" s="54"/>
      <c r="Y39" s="54"/>
      <c r="Z39" s="54"/>
      <c r="AA39" s="50"/>
      <c r="AB39" s="54"/>
      <c r="AC39" s="54"/>
      <c r="AD39" s="54"/>
      <c r="AE39" s="54"/>
      <c r="AF39" s="54"/>
      <c r="AG39" s="50"/>
    </row>
    <row r="40" spans="1:33" ht="15.6">
      <c r="A40" s="150"/>
      <c r="B40" s="55">
        <v>1</v>
      </c>
      <c r="C40" s="56">
        <f>COUNTIF(C11:C35,1)</f>
        <v>0</v>
      </c>
      <c r="D40" s="56">
        <f t="shared" ref="D40:T40" si="18">COUNTIF(D11:D35,1)</f>
        <v>0</v>
      </c>
      <c r="E40" s="56">
        <f t="shared" si="18"/>
        <v>0</v>
      </c>
      <c r="F40" s="56">
        <f t="shared" si="18"/>
        <v>0</v>
      </c>
      <c r="G40" s="56">
        <f t="shared" si="18"/>
        <v>0</v>
      </c>
      <c r="H40" s="56">
        <f t="shared" si="18"/>
        <v>0</v>
      </c>
      <c r="I40" s="56">
        <f t="shared" si="18"/>
        <v>0</v>
      </c>
      <c r="J40" s="56">
        <f t="shared" si="18"/>
        <v>0</v>
      </c>
      <c r="K40" s="56">
        <f t="shared" si="18"/>
        <v>0</v>
      </c>
      <c r="L40" s="56">
        <f t="shared" si="18"/>
        <v>0</v>
      </c>
      <c r="M40" s="56">
        <f t="shared" si="18"/>
        <v>0</v>
      </c>
      <c r="N40" s="56">
        <f t="shared" si="18"/>
        <v>0</v>
      </c>
      <c r="O40" s="56">
        <f t="shared" si="18"/>
        <v>0</v>
      </c>
      <c r="P40" s="56">
        <f t="shared" si="18"/>
        <v>0</v>
      </c>
      <c r="Q40" s="56">
        <f t="shared" si="18"/>
        <v>0</v>
      </c>
      <c r="R40" s="56">
        <f t="shared" si="18"/>
        <v>0</v>
      </c>
      <c r="S40" s="56">
        <f t="shared" si="18"/>
        <v>0</v>
      </c>
      <c r="T40" s="56">
        <f t="shared" si="18"/>
        <v>0</v>
      </c>
      <c r="U40" s="54"/>
      <c r="V40" s="53"/>
      <c r="W40" s="53"/>
      <c r="X40" s="54"/>
      <c r="Y40" s="54"/>
      <c r="Z40" s="54"/>
      <c r="AA40" s="50"/>
      <c r="AB40" s="54"/>
      <c r="AC40" s="54"/>
      <c r="AD40" s="54"/>
      <c r="AE40" s="54"/>
      <c r="AF40" s="54"/>
      <c r="AG40" s="50"/>
    </row>
    <row r="41" spans="1:33" ht="15.6">
      <c r="A41" s="114"/>
      <c r="B41" s="55" t="s">
        <v>88</v>
      </c>
      <c r="C41" s="51">
        <f>C38+C39+C40</f>
        <v>21</v>
      </c>
      <c r="D41" s="51">
        <f t="shared" ref="D41:T41" si="19">D38+D39+D40</f>
        <v>21</v>
      </c>
      <c r="E41" s="51">
        <f t="shared" si="19"/>
        <v>21</v>
      </c>
      <c r="F41" s="51">
        <f t="shared" si="19"/>
        <v>21</v>
      </c>
      <c r="G41" s="51">
        <f t="shared" si="19"/>
        <v>21</v>
      </c>
      <c r="H41" s="51">
        <f t="shared" si="19"/>
        <v>21</v>
      </c>
      <c r="I41" s="51">
        <f t="shared" si="19"/>
        <v>21</v>
      </c>
      <c r="J41" s="51">
        <f t="shared" si="19"/>
        <v>21</v>
      </c>
      <c r="K41" s="51">
        <f t="shared" si="19"/>
        <v>21</v>
      </c>
      <c r="L41" s="51">
        <f t="shared" si="19"/>
        <v>21</v>
      </c>
      <c r="M41" s="51">
        <f t="shared" si="19"/>
        <v>21</v>
      </c>
      <c r="N41" s="51">
        <f t="shared" si="19"/>
        <v>21</v>
      </c>
      <c r="O41" s="51">
        <f t="shared" si="19"/>
        <v>21</v>
      </c>
      <c r="P41" s="51">
        <f t="shared" si="19"/>
        <v>21</v>
      </c>
      <c r="Q41" s="51">
        <f t="shared" si="19"/>
        <v>21</v>
      </c>
      <c r="R41" s="51">
        <f t="shared" si="19"/>
        <v>21</v>
      </c>
      <c r="S41" s="51">
        <f t="shared" si="19"/>
        <v>20</v>
      </c>
      <c r="T41" s="51">
        <f t="shared" si="19"/>
        <v>21</v>
      </c>
      <c r="U41" s="54"/>
      <c r="V41" s="53"/>
      <c r="W41" s="119"/>
      <c r="X41" s="54"/>
      <c r="Y41" s="54"/>
      <c r="Z41" s="54"/>
      <c r="AA41" s="50"/>
      <c r="AB41" s="54"/>
      <c r="AC41" s="54"/>
      <c r="AD41" s="54"/>
      <c r="AE41" s="54"/>
      <c r="AF41" s="54"/>
      <c r="AG41" s="50"/>
    </row>
    <row r="42" spans="1:33" ht="15.6">
      <c r="U42" s="54"/>
      <c r="V42" s="53"/>
      <c r="W42" s="50"/>
      <c r="X42" s="50"/>
      <c r="Y42" s="50"/>
      <c r="Z42" s="50"/>
      <c r="AA42" s="50"/>
      <c r="AB42" s="50"/>
      <c r="AC42" s="50"/>
      <c r="AD42" s="50"/>
    </row>
    <row r="43" spans="1:33" ht="15.6">
      <c r="A43" s="154" t="s">
        <v>89</v>
      </c>
      <c r="B43" s="51" t="s">
        <v>77</v>
      </c>
      <c r="C43" s="51" t="s">
        <v>93</v>
      </c>
      <c r="D43" s="51" t="s">
        <v>16</v>
      </c>
      <c r="U43" s="54"/>
      <c r="V43" s="53"/>
      <c r="W43" s="50"/>
      <c r="X43" s="50"/>
      <c r="Y43" s="50"/>
      <c r="Z43" s="50"/>
      <c r="AA43" s="50"/>
      <c r="AB43" s="50"/>
      <c r="AC43" s="50"/>
      <c r="AD43" s="50"/>
      <c r="AE43" s="50"/>
      <c r="AF43" s="50"/>
    </row>
    <row r="44" spans="1:33" ht="15.75" customHeight="1">
      <c r="A44" s="155"/>
      <c r="B44" s="57">
        <v>0</v>
      </c>
      <c r="C44" s="58">
        <f>C38+E38+G38+I38+K38+M38+O38+Q38+S38</f>
        <v>188</v>
      </c>
      <c r="D44" s="58">
        <f>D38+F38+H38+J38+L38+N38+P38+R38+T38</f>
        <v>9</v>
      </c>
    </row>
    <row r="45" spans="1:33" ht="15.6">
      <c r="A45" s="155"/>
      <c r="B45" s="57">
        <v>0.5</v>
      </c>
      <c r="C45" s="58">
        <f t="shared" ref="C45:C46" si="20">C39+E39+G39+I39+K39+M39+O39+Q39+S39</f>
        <v>0</v>
      </c>
      <c r="D45" s="58">
        <f t="shared" ref="D45:D46" si="21">D39+F39+H39+J39+L39+N39+P39+R39+T39</f>
        <v>180</v>
      </c>
    </row>
    <row r="46" spans="1:33" ht="15.6">
      <c r="A46" s="156"/>
      <c r="B46" s="57">
        <v>1</v>
      </c>
      <c r="C46" s="58">
        <f t="shared" si="20"/>
        <v>0</v>
      </c>
      <c r="D46" s="58">
        <f t="shared" si="21"/>
        <v>0</v>
      </c>
    </row>
  </sheetData>
  <sheetProtection algorithmName="SHA-512" hashValue="/pJcUYt2pWuUSxwIvtnFFr8yhzQ1rjvjuT56N6KNxm1PdUQ2k2Tkqr7qa5dSoqWWtD6Z1VS3GkjBeV5cnlSXDQ==" saltValue="dgAx4KTGOFP8l5qRW418DQ==" spinCount="100000" sheet="1" objects="1" scenarios="1" selectLockedCells="1"/>
  <mergeCells count="45">
    <mergeCell ref="A43:A46"/>
    <mergeCell ref="V28:W28"/>
    <mergeCell ref="V29:W29"/>
    <mergeCell ref="V30:W30"/>
    <mergeCell ref="V36:W36"/>
    <mergeCell ref="A37:A40"/>
    <mergeCell ref="V31:W31"/>
    <mergeCell ref="V32:W32"/>
    <mergeCell ref="V33:W33"/>
    <mergeCell ref="V34:W34"/>
    <mergeCell ref="V35:W35"/>
    <mergeCell ref="V23:W23"/>
    <mergeCell ref="V24:W24"/>
    <mergeCell ref="V25:W25"/>
    <mergeCell ref="V26:W26"/>
    <mergeCell ref="V27:W27"/>
    <mergeCell ref="X6:Z9"/>
    <mergeCell ref="AB6:AD9"/>
    <mergeCell ref="V11:W11"/>
    <mergeCell ref="V12:W12"/>
    <mergeCell ref="V13:W13"/>
    <mergeCell ref="V18:W18"/>
    <mergeCell ref="V19:W19"/>
    <mergeCell ref="V20:W20"/>
    <mergeCell ref="Q8:R8"/>
    <mergeCell ref="S8:T8"/>
    <mergeCell ref="V6:W10"/>
    <mergeCell ref="V14:W14"/>
    <mergeCell ref="V15:W15"/>
    <mergeCell ref="B7:B8"/>
    <mergeCell ref="A7:A8"/>
    <mergeCell ref="V21:W21"/>
    <mergeCell ref="V22:W22"/>
    <mergeCell ref="C6:T6"/>
    <mergeCell ref="C7:L7"/>
    <mergeCell ref="M7:T7"/>
    <mergeCell ref="C8:D8"/>
    <mergeCell ref="E8:F8"/>
    <mergeCell ref="G8:H8"/>
    <mergeCell ref="I8:J8"/>
    <mergeCell ref="K8:L8"/>
    <mergeCell ref="M8:N8"/>
    <mergeCell ref="O8:P8"/>
    <mergeCell ref="V16:W16"/>
    <mergeCell ref="V17:W1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46"/>
  <sheetViews>
    <sheetView topLeftCell="C10" zoomScale="81" zoomScaleNormal="81" workbookViewId="0">
      <selection activeCell="P12" sqref="P12:P33"/>
    </sheetView>
  </sheetViews>
  <sheetFormatPr defaultColWidth="9.109375" defaultRowHeight="14.4"/>
  <cols>
    <col min="1" max="1" width="9.109375" style="25"/>
    <col min="2" max="2" width="27.33203125" style="25" customWidth="1"/>
    <col min="3" max="22" width="9.109375" style="25"/>
    <col min="23" max="23" width="2.6640625" style="25" customWidth="1"/>
    <col min="24" max="24" width="9.109375" style="25"/>
    <col min="25" max="25" width="11.6640625" style="25" customWidth="1"/>
    <col min="26" max="27" width="5.6640625" style="25" customWidth="1"/>
    <col min="28" max="28" width="5.44140625" style="25" customWidth="1"/>
    <col min="29" max="29" width="3.109375" style="25" customWidth="1"/>
    <col min="30" max="30" width="5.44140625" style="25" customWidth="1"/>
    <col min="31" max="31" width="5.6640625" style="25" customWidth="1"/>
    <col min="32" max="32" width="7.6640625" style="25" customWidth="1"/>
    <col min="33" max="16384" width="9.109375" style="25"/>
  </cols>
  <sheetData>
    <row r="1" spans="1:32" ht="15.6">
      <c r="A1" s="14"/>
      <c r="B1" s="15"/>
      <c r="C1" s="15"/>
      <c r="D1" s="15"/>
      <c r="E1" s="15"/>
      <c r="F1" s="15"/>
      <c r="G1" s="24" t="s">
        <v>0</v>
      </c>
      <c r="H1" s="15"/>
      <c r="I1" s="15"/>
      <c r="J1" s="15"/>
      <c r="K1" s="15"/>
      <c r="L1" s="15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32" ht="15.6">
      <c r="A2" s="14"/>
      <c r="B2" s="15"/>
      <c r="C2" s="15"/>
      <c r="D2" s="15"/>
      <c r="E2" s="15"/>
      <c r="F2" s="15"/>
      <c r="G2" s="134" t="s">
        <v>104</v>
      </c>
      <c r="H2" s="15"/>
      <c r="I2" s="15"/>
      <c r="J2" s="15"/>
      <c r="K2" s="15"/>
      <c r="L2" s="15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32" ht="15.6">
      <c r="A3" s="14"/>
      <c r="B3" s="15"/>
      <c r="C3" s="15"/>
      <c r="D3" s="15"/>
      <c r="E3" s="15"/>
      <c r="F3" s="15"/>
      <c r="G3" s="134" t="s">
        <v>99</v>
      </c>
      <c r="H3" s="15"/>
      <c r="I3" s="15"/>
      <c r="J3" s="15"/>
      <c r="K3" s="15"/>
      <c r="L3" s="15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32" ht="15.6">
      <c r="A4" s="14"/>
      <c r="B4" s="15"/>
      <c r="C4" s="15"/>
      <c r="D4" s="15"/>
      <c r="E4" s="15"/>
      <c r="F4" s="15"/>
      <c r="G4" s="24" t="s">
        <v>67</v>
      </c>
      <c r="H4" s="15"/>
      <c r="I4" s="15"/>
      <c r="J4" s="15"/>
      <c r="K4" s="15"/>
      <c r="L4" s="15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32" ht="16.2" thickBot="1">
      <c r="A5" s="14"/>
      <c r="B5" s="15"/>
      <c r="C5" s="15"/>
      <c r="D5" s="15"/>
      <c r="E5" s="15"/>
      <c r="F5" s="15"/>
      <c r="G5" s="24"/>
      <c r="H5" s="15"/>
      <c r="I5" s="15"/>
      <c r="J5" s="15"/>
      <c r="K5" s="15"/>
      <c r="L5" s="15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32" ht="15" customHeight="1" thickBot="1">
      <c r="A6" s="61" t="s">
        <v>17</v>
      </c>
      <c r="B6" s="62" t="s">
        <v>29</v>
      </c>
      <c r="C6" s="153" t="s">
        <v>3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52"/>
      <c r="X6" s="138" t="s">
        <v>78</v>
      </c>
      <c r="Y6" s="139"/>
      <c r="Z6" s="138" t="s">
        <v>94</v>
      </c>
      <c r="AA6" s="139"/>
      <c r="AB6" s="140"/>
      <c r="AD6" s="138" t="s">
        <v>79</v>
      </c>
      <c r="AE6" s="139"/>
      <c r="AF6" s="140"/>
    </row>
    <row r="7" spans="1:32" ht="15" thickBot="1">
      <c r="A7" s="63" t="s">
        <v>18</v>
      </c>
      <c r="B7" s="64" t="s">
        <v>30</v>
      </c>
      <c r="C7" s="196" t="s">
        <v>40</v>
      </c>
      <c r="D7" s="191"/>
      <c r="E7" s="191"/>
      <c r="F7" s="191"/>
      <c r="G7" s="191"/>
      <c r="H7" s="191"/>
      <c r="I7" s="191"/>
      <c r="J7" s="191"/>
      <c r="K7" s="198"/>
      <c r="L7" s="153" t="s">
        <v>68</v>
      </c>
      <c r="M7" s="161"/>
      <c r="N7" s="161"/>
      <c r="O7" s="161"/>
      <c r="P7" s="161"/>
      <c r="Q7" s="161"/>
      <c r="R7" s="161"/>
      <c r="S7" s="161"/>
      <c r="T7" s="161"/>
      <c r="U7" s="161"/>
      <c r="V7" s="152"/>
      <c r="X7" s="141"/>
      <c r="Y7" s="142"/>
      <c r="Z7" s="141"/>
      <c r="AA7" s="142"/>
      <c r="AB7" s="143"/>
      <c r="AD7" s="141"/>
      <c r="AE7" s="142"/>
      <c r="AF7" s="143"/>
    </row>
    <row r="8" spans="1:32" ht="84" customHeight="1" thickBot="1">
      <c r="A8" s="65"/>
      <c r="B8" s="66"/>
      <c r="C8" s="186" t="s">
        <v>41</v>
      </c>
      <c r="D8" s="187"/>
      <c r="E8" s="186" t="s">
        <v>42</v>
      </c>
      <c r="F8" s="187"/>
      <c r="G8" s="186" t="s">
        <v>43</v>
      </c>
      <c r="H8" s="187"/>
      <c r="I8" s="186" t="s">
        <v>44</v>
      </c>
      <c r="J8" s="188"/>
      <c r="K8" s="153" t="s">
        <v>45</v>
      </c>
      <c r="L8" s="164"/>
      <c r="M8" s="191" t="s">
        <v>46</v>
      </c>
      <c r="N8" s="197"/>
      <c r="O8" s="196" t="s">
        <v>47</v>
      </c>
      <c r="P8" s="197"/>
      <c r="Q8" s="196" t="s">
        <v>48</v>
      </c>
      <c r="R8" s="197"/>
      <c r="S8" s="196" t="s">
        <v>69</v>
      </c>
      <c r="T8" s="197"/>
      <c r="U8" s="196" t="s">
        <v>70</v>
      </c>
      <c r="V8" s="197"/>
      <c r="X8" s="141"/>
      <c r="Y8" s="142"/>
      <c r="Z8" s="141"/>
      <c r="AA8" s="142"/>
      <c r="AB8" s="143"/>
      <c r="AC8" s="26"/>
      <c r="AD8" s="141"/>
      <c r="AE8" s="142"/>
      <c r="AF8" s="143"/>
    </row>
    <row r="9" spans="1:32" ht="16.2" thickBot="1">
      <c r="A9" s="67"/>
      <c r="B9" s="68"/>
      <c r="C9" s="29" t="s">
        <v>93</v>
      </c>
      <c r="D9" s="29" t="s">
        <v>16</v>
      </c>
      <c r="E9" s="29" t="s">
        <v>93</v>
      </c>
      <c r="F9" s="29" t="s">
        <v>16</v>
      </c>
      <c r="G9" s="29" t="s">
        <v>93</v>
      </c>
      <c r="H9" s="29" t="s">
        <v>16</v>
      </c>
      <c r="I9" s="29" t="s">
        <v>93</v>
      </c>
      <c r="J9" s="29" t="s">
        <v>16</v>
      </c>
      <c r="K9" s="29" t="s">
        <v>93</v>
      </c>
      <c r="L9" s="29" t="s">
        <v>16</v>
      </c>
      <c r="M9" s="29" t="s">
        <v>93</v>
      </c>
      <c r="N9" s="29" t="s">
        <v>16</v>
      </c>
      <c r="O9" s="29" t="s">
        <v>93</v>
      </c>
      <c r="P9" s="29" t="s">
        <v>16</v>
      </c>
      <c r="Q9" s="29" t="s">
        <v>93</v>
      </c>
      <c r="R9" s="29" t="s">
        <v>16</v>
      </c>
      <c r="S9" s="69" t="s">
        <v>93</v>
      </c>
      <c r="T9" s="29" t="s">
        <v>16</v>
      </c>
      <c r="U9" s="29" t="s">
        <v>93</v>
      </c>
      <c r="V9" s="29" t="s">
        <v>16</v>
      </c>
      <c r="X9" s="141"/>
      <c r="Y9" s="142"/>
      <c r="Z9" s="144"/>
      <c r="AA9" s="145"/>
      <c r="AB9" s="146"/>
      <c r="AC9" s="26"/>
      <c r="AD9" s="144"/>
      <c r="AE9" s="145"/>
      <c r="AF9" s="146"/>
    </row>
    <row r="10" spans="1:32" ht="16.2" thickBot="1">
      <c r="A10" s="32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3">
        <v>14</v>
      </c>
      <c r="O10" s="33">
        <v>15</v>
      </c>
      <c r="P10" s="33">
        <v>16</v>
      </c>
      <c r="Q10" s="33">
        <v>17</v>
      </c>
      <c r="R10" s="33">
        <v>18</v>
      </c>
      <c r="S10" s="32">
        <v>19</v>
      </c>
      <c r="T10" s="33">
        <v>20</v>
      </c>
      <c r="U10" s="33">
        <v>21</v>
      </c>
      <c r="V10" s="33">
        <v>22</v>
      </c>
      <c r="X10" s="144"/>
      <c r="Y10" s="145"/>
      <c r="Z10" s="70">
        <v>0</v>
      </c>
      <c r="AA10" s="35">
        <v>0.5</v>
      </c>
      <c r="AB10" s="36">
        <v>1</v>
      </c>
      <c r="AC10" s="26"/>
      <c r="AD10" s="37">
        <v>0</v>
      </c>
      <c r="AE10" s="38">
        <v>0.5</v>
      </c>
      <c r="AF10" s="39">
        <v>1</v>
      </c>
    </row>
    <row r="11" spans="1:32" ht="15.6">
      <c r="A11" s="40">
        <v>1</v>
      </c>
      <c r="B11" s="41" t="str">
        <f>Позн.разв!B11</f>
        <v>Амбульмамбеков Марк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X11" s="149" t="str">
        <f>B11</f>
        <v>Амбульмамбеков Марк</v>
      </c>
      <c r="Y11" s="149"/>
      <c r="Z11" s="43">
        <f>COUNTIFS(C$9:V$9,"СГ",C11:V11,0)</f>
        <v>0</v>
      </c>
      <c r="AA11" s="44">
        <f>COUNTIFS(C$9:V$9,"СГ",C11:V11,0.5)</f>
        <v>0</v>
      </c>
      <c r="AB11" s="44">
        <f>COUNTIFS(C$9:V$9,"СГ",C11:V11,1)</f>
        <v>0</v>
      </c>
      <c r="AC11" s="26"/>
      <c r="AD11" s="44">
        <f>COUNTIFS(C$9:V$9,"КГ",C11:V11,0)</f>
        <v>0</v>
      </c>
      <c r="AE11" s="44">
        <f t="shared" ref="AE11:AE30" si="0">COUNTIFS(C$9:V$9,"КГ",C11:V11,0.5)</f>
        <v>0</v>
      </c>
      <c r="AF11" s="44">
        <f t="shared" ref="AF11:AF30" si="1">COUNTIFS(C$9:V$9,"КГ",C11:V11,1)</f>
        <v>0</v>
      </c>
    </row>
    <row r="12" spans="1:32" ht="15.6">
      <c r="A12" s="40">
        <v>2</v>
      </c>
      <c r="B12" s="41" t="str">
        <f>Позн.разв!B12</f>
        <v>Бельба Татьяна</v>
      </c>
      <c r="C12" s="16">
        <v>0.5</v>
      </c>
      <c r="D12" s="16">
        <v>1</v>
      </c>
      <c r="E12" s="16">
        <v>0.5</v>
      </c>
      <c r="F12" s="16">
        <v>1</v>
      </c>
      <c r="G12" s="16">
        <v>0.5</v>
      </c>
      <c r="H12" s="16">
        <v>1</v>
      </c>
      <c r="I12" s="16">
        <v>0.5</v>
      </c>
      <c r="J12" s="16">
        <v>1</v>
      </c>
      <c r="K12" s="16">
        <v>0.5</v>
      </c>
      <c r="L12" s="16">
        <v>1</v>
      </c>
      <c r="M12" s="16">
        <v>0.5</v>
      </c>
      <c r="N12" s="16">
        <v>1</v>
      </c>
      <c r="O12" s="16">
        <v>0.5</v>
      </c>
      <c r="P12" s="16">
        <v>1</v>
      </c>
      <c r="Q12" s="16">
        <v>0.5</v>
      </c>
      <c r="R12" s="16">
        <v>1</v>
      </c>
      <c r="S12" s="16">
        <v>0.5</v>
      </c>
      <c r="T12" s="16">
        <v>1</v>
      </c>
      <c r="U12" s="16">
        <v>0.5</v>
      </c>
      <c r="V12" s="16">
        <v>1</v>
      </c>
      <c r="X12" s="149" t="str">
        <f t="shared" ref="X12:X30" si="2">B12</f>
        <v>Бельба Татьяна</v>
      </c>
      <c r="Y12" s="149"/>
      <c r="Z12" s="43">
        <f t="shared" ref="Z12:Z30" si="3">COUNTIFS(C$9:V$9,"СГ",C12:V12,0)</f>
        <v>0</v>
      </c>
      <c r="AA12" s="44">
        <f t="shared" ref="AA12:AA30" si="4">COUNTIFS(C$9:V$9,"СГ",C12:V12,0.5)</f>
        <v>0</v>
      </c>
      <c r="AB12" s="44">
        <f t="shared" ref="AB12:AB30" si="5">COUNTIFS(C$9:V$9,"СГ",C12:V12,1)</f>
        <v>0</v>
      </c>
      <c r="AC12" s="26"/>
      <c r="AD12" s="44">
        <f t="shared" ref="AD12:AD30" si="6">COUNTIFS(C$9:V$9,"КГ",C12:V12,0)</f>
        <v>0</v>
      </c>
      <c r="AE12" s="44">
        <f t="shared" si="0"/>
        <v>0</v>
      </c>
      <c r="AF12" s="44">
        <f t="shared" si="1"/>
        <v>10</v>
      </c>
    </row>
    <row r="13" spans="1:32" ht="15.6">
      <c r="A13" s="40">
        <v>3</v>
      </c>
      <c r="B13" s="41" t="str">
        <f>Позн.разв!B13</f>
        <v>Волков Мирон</v>
      </c>
      <c r="C13" s="16">
        <v>0</v>
      </c>
      <c r="D13" s="16">
        <v>0.5</v>
      </c>
      <c r="E13" s="16">
        <v>0</v>
      </c>
      <c r="F13" s="16">
        <v>0.5</v>
      </c>
      <c r="G13" s="16">
        <v>0</v>
      </c>
      <c r="H13" s="16">
        <v>0.5</v>
      </c>
      <c r="I13" s="16">
        <v>0</v>
      </c>
      <c r="J13" s="16">
        <v>0.5</v>
      </c>
      <c r="K13" s="16">
        <v>0</v>
      </c>
      <c r="L13" s="16">
        <v>0.5</v>
      </c>
      <c r="M13" s="16">
        <v>0</v>
      </c>
      <c r="N13" s="16">
        <v>0.5</v>
      </c>
      <c r="O13" s="16">
        <v>0</v>
      </c>
      <c r="P13" s="16">
        <v>0.5</v>
      </c>
      <c r="Q13" s="16">
        <v>0</v>
      </c>
      <c r="R13" s="16">
        <v>0.5</v>
      </c>
      <c r="S13" s="16">
        <v>0</v>
      </c>
      <c r="T13" s="16">
        <v>0.5</v>
      </c>
      <c r="U13" s="16">
        <v>0</v>
      </c>
      <c r="V13" s="16">
        <v>0.5</v>
      </c>
      <c r="X13" s="149" t="str">
        <f t="shared" si="2"/>
        <v>Волков Мирон</v>
      </c>
      <c r="Y13" s="149"/>
      <c r="Z13" s="43">
        <f t="shared" si="3"/>
        <v>0</v>
      </c>
      <c r="AA13" s="44">
        <f t="shared" si="4"/>
        <v>0</v>
      </c>
      <c r="AB13" s="44">
        <f t="shared" si="5"/>
        <v>0</v>
      </c>
      <c r="AC13" s="26"/>
      <c r="AD13" s="44">
        <f t="shared" si="6"/>
        <v>0</v>
      </c>
      <c r="AE13" s="44">
        <f t="shared" si="0"/>
        <v>10</v>
      </c>
      <c r="AF13" s="44">
        <f t="shared" si="1"/>
        <v>0</v>
      </c>
    </row>
    <row r="14" spans="1:32" ht="15.6">
      <c r="A14" s="40">
        <v>4</v>
      </c>
      <c r="B14" s="41" t="str">
        <f>Позн.разв!B14</f>
        <v>Голуб Тимофей</v>
      </c>
      <c r="C14" s="16">
        <v>0</v>
      </c>
      <c r="D14" s="16">
        <v>0.5</v>
      </c>
      <c r="E14" s="16">
        <v>0</v>
      </c>
      <c r="F14" s="16">
        <v>0.5</v>
      </c>
      <c r="G14" s="16">
        <v>0</v>
      </c>
      <c r="H14" s="16">
        <v>0.5</v>
      </c>
      <c r="I14" s="16">
        <v>0</v>
      </c>
      <c r="J14" s="16">
        <v>0.5</v>
      </c>
      <c r="K14" s="16">
        <v>0</v>
      </c>
      <c r="L14" s="16">
        <v>0.5</v>
      </c>
      <c r="M14" s="16">
        <v>0</v>
      </c>
      <c r="N14" s="16">
        <v>0.5</v>
      </c>
      <c r="O14" s="16">
        <v>0</v>
      </c>
      <c r="P14" s="16">
        <v>0.5</v>
      </c>
      <c r="Q14" s="16">
        <v>0</v>
      </c>
      <c r="R14" s="16">
        <v>0.5</v>
      </c>
      <c r="S14" s="16">
        <v>0</v>
      </c>
      <c r="T14" s="16">
        <v>0.5</v>
      </c>
      <c r="U14" s="16">
        <v>0</v>
      </c>
      <c r="V14" s="16">
        <v>0.5</v>
      </c>
      <c r="X14" s="149" t="str">
        <f t="shared" si="2"/>
        <v>Голуб Тимофей</v>
      </c>
      <c r="Y14" s="149"/>
      <c r="Z14" s="43">
        <f t="shared" si="3"/>
        <v>0</v>
      </c>
      <c r="AA14" s="44">
        <f t="shared" si="4"/>
        <v>0</v>
      </c>
      <c r="AB14" s="44">
        <f t="shared" si="5"/>
        <v>0</v>
      </c>
      <c r="AC14" s="26"/>
      <c r="AD14" s="44">
        <f t="shared" si="6"/>
        <v>0</v>
      </c>
      <c r="AE14" s="44">
        <f t="shared" si="0"/>
        <v>10</v>
      </c>
      <c r="AF14" s="44">
        <f t="shared" si="1"/>
        <v>0</v>
      </c>
    </row>
    <row r="15" spans="1:32" ht="15.6">
      <c r="A15" s="40">
        <v>5</v>
      </c>
      <c r="B15" s="41" t="str">
        <f>Позн.разв!B15</f>
        <v>Голяткин Тамерлан</v>
      </c>
      <c r="C15" s="16"/>
      <c r="D15" s="16">
        <v>0.5</v>
      </c>
      <c r="E15" s="16"/>
      <c r="F15" s="16">
        <v>0.5</v>
      </c>
      <c r="G15" s="16"/>
      <c r="H15" s="16">
        <v>0.5</v>
      </c>
      <c r="I15" s="16"/>
      <c r="J15" s="16">
        <v>0.5</v>
      </c>
      <c r="K15" s="16"/>
      <c r="L15" s="16">
        <v>0.5</v>
      </c>
      <c r="M15" s="16"/>
      <c r="N15" s="16">
        <v>0.5</v>
      </c>
      <c r="O15" s="16"/>
      <c r="P15" s="16">
        <v>0.5</v>
      </c>
      <c r="Q15" s="16"/>
      <c r="R15" s="16">
        <v>0.5</v>
      </c>
      <c r="S15" s="16"/>
      <c r="T15" s="16">
        <v>0.5</v>
      </c>
      <c r="U15" s="16"/>
      <c r="V15" s="16">
        <v>0.5</v>
      </c>
      <c r="X15" s="149" t="str">
        <f t="shared" si="2"/>
        <v>Голяткин Тамерлан</v>
      </c>
      <c r="Y15" s="149"/>
      <c r="Z15" s="43">
        <f t="shared" si="3"/>
        <v>0</v>
      </c>
      <c r="AA15" s="44">
        <f t="shared" si="4"/>
        <v>0</v>
      </c>
      <c r="AB15" s="44">
        <f t="shared" si="5"/>
        <v>0</v>
      </c>
      <c r="AC15" s="26"/>
      <c r="AD15" s="44">
        <f t="shared" si="6"/>
        <v>0</v>
      </c>
      <c r="AE15" s="44">
        <f t="shared" si="0"/>
        <v>10</v>
      </c>
      <c r="AF15" s="44">
        <f t="shared" si="1"/>
        <v>0</v>
      </c>
    </row>
    <row r="16" spans="1:32" ht="15.6">
      <c r="A16" s="40">
        <v>6</v>
      </c>
      <c r="B16" s="41" t="str">
        <f>Позн.разв!B16</f>
        <v>Джаватхтанов Рамазан</v>
      </c>
      <c r="C16" s="16">
        <v>0</v>
      </c>
      <c r="D16" s="16">
        <v>0.5</v>
      </c>
      <c r="E16" s="16">
        <v>0</v>
      </c>
      <c r="F16" s="16">
        <v>0.5</v>
      </c>
      <c r="G16" s="16">
        <v>0</v>
      </c>
      <c r="H16" s="16">
        <v>0.5</v>
      </c>
      <c r="I16" s="16">
        <v>0</v>
      </c>
      <c r="J16" s="16">
        <v>1</v>
      </c>
      <c r="K16" s="16">
        <v>0</v>
      </c>
      <c r="L16" s="16">
        <v>0.5</v>
      </c>
      <c r="M16" s="16">
        <v>0</v>
      </c>
      <c r="N16" s="16">
        <v>1</v>
      </c>
      <c r="O16" s="16">
        <v>0</v>
      </c>
      <c r="P16" s="16">
        <v>0.5</v>
      </c>
      <c r="Q16" s="16">
        <v>0</v>
      </c>
      <c r="R16" s="16">
        <v>0.5</v>
      </c>
      <c r="S16" s="16">
        <v>0</v>
      </c>
      <c r="T16" s="16">
        <v>0.5</v>
      </c>
      <c r="U16" s="16">
        <v>0</v>
      </c>
      <c r="V16" s="16">
        <v>1</v>
      </c>
      <c r="X16" s="149" t="str">
        <f t="shared" si="2"/>
        <v>Джаватхтанов Рамазан</v>
      </c>
      <c r="Y16" s="149"/>
      <c r="Z16" s="43">
        <f t="shared" si="3"/>
        <v>0</v>
      </c>
      <c r="AA16" s="44">
        <f t="shared" si="4"/>
        <v>0</v>
      </c>
      <c r="AB16" s="44">
        <f t="shared" si="5"/>
        <v>0</v>
      </c>
      <c r="AC16" s="26"/>
      <c r="AD16" s="44">
        <f t="shared" si="6"/>
        <v>0</v>
      </c>
      <c r="AE16" s="44">
        <f t="shared" si="0"/>
        <v>7</v>
      </c>
      <c r="AF16" s="44">
        <f t="shared" si="1"/>
        <v>3</v>
      </c>
    </row>
    <row r="17" spans="1:32" ht="15.6">
      <c r="A17" s="40">
        <v>7</v>
      </c>
      <c r="B17" s="41" t="str">
        <f>Позн.разв!B17</f>
        <v>Евтухова Ева</v>
      </c>
      <c r="C17" s="16">
        <v>0.5</v>
      </c>
      <c r="D17" s="16">
        <v>1</v>
      </c>
      <c r="E17" s="16">
        <v>0.5</v>
      </c>
      <c r="F17" s="16">
        <v>1</v>
      </c>
      <c r="G17" s="16">
        <v>0.5</v>
      </c>
      <c r="H17" s="16">
        <v>1</v>
      </c>
      <c r="I17" s="16">
        <v>0.5</v>
      </c>
      <c r="J17" s="16">
        <v>1</v>
      </c>
      <c r="K17" s="16">
        <v>0.5</v>
      </c>
      <c r="L17" s="16">
        <v>1</v>
      </c>
      <c r="M17" s="16">
        <v>0.5</v>
      </c>
      <c r="N17" s="16">
        <v>1</v>
      </c>
      <c r="O17" s="16">
        <v>0.5</v>
      </c>
      <c r="P17" s="16">
        <v>1</v>
      </c>
      <c r="Q17" s="16">
        <v>0.5</v>
      </c>
      <c r="R17" s="16">
        <v>1</v>
      </c>
      <c r="S17" s="16">
        <v>0.5</v>
      </c>
      <c r="T17" s="16">
        <v>1</v>
      </c>
      <c r="U17" s="16">
        <v>0.5</v>
      </c>
      <c r="V17" s="16">
        <v>1</v>
      </c>
      <c r="X17" s="149" t="str">
        <f t="shared" si="2"/>
        <v>Евтухова Ева</v>
      </c>
      <c r="Y17" s="149"/>
      <c r="Z17" s="43">
        <f t="shared" si="3"/>
        <v>0</v>
      </c>
      <c r="AA17" s="44">
        <f t="shared" si="4"/>
        <v>0</v>
      </c>
      <c r="AB17" s="44">
        <f t="shared" si="5"/>
        <v>0</v>
      </c>
      <c r="AC17" s="26"/>
      <c r="AD17" s="44">
        <f t="shared" si="6"/>
        <v>0</v>
      </c>
      <c r="AE17" s="44">
        <f t="shared" si="0"/>
        <v>0</v>
      </c>
      <c r="AF17" s="44">
        <f t="shared" si="1"/>
        <v>10</v>
      </c>
    </row>
    <row r="18" spans="1:32" ht="15.6">
      <c r="A18" s="40">
        <v>8</v>
      </c>
      <c r="B18" s="41" t="str">
        <f>Позн.разв!B18</f>
        <v>Загнойко Евгений</v>
      </c>
      <c r="C18" s="16">
        <v>0</v>
      </c>
      <c r="D18" s="16">
        <v>0.5</v>
      </c>
      <c r="E18" s="16">
        <v>0</v>
      </c>
      <c r="F18" s="16">
        <v>0.5</v>
      </c>
      <c r="G18" s="16">
        <v>0</v>
      </c>
      <c r="H18" s="16">
        <v>0.5</v>
      </c>
      <c r="I18" s="16">
        <v>0</v>
      </c>
      <c r="J18" s="16">
        <v>0.5</v>
      </c>
      <c r="K18" s="16">
        <v>0</v>
      </c>
      <c r="L18" s="16">
        <v>0.5</v>
      </c>
      <c r="M18" s="16">
        <v>0</v>
      </c>
      <c r="N18" s="16">
        <v>0.5</v>
      </c>
      <c r="O18" s="16">
        <v>0</v>
      </c>
      <c r="P18" s="16">
        <v>0.5</v>
      </c>
      <c r="Q18" s="16">
        <v>0</v>
      </c>
      <c r="R18" s="16">
        <v>0.5</v>
      </c>
      <c r="S18" s="16">
        <v>0</v>
      </c>
      <c r="T18" s="16">
        <v>0.5</v>
      </c>
      <c r="U18" s="16">
        <v>0</v>
      </c>
      <c r="V18" s="16">
        <v>0.5</v>
      </c>
      <c r="X18" s="149" t="str">
        <f t="shared" si="2"/>
        <v>Загнойко Евгений</v>
      </c>
      <c r="Y18" s="149"/>
      <c r="Z18" s="43">
        <f t="shared" si="3"/>
        <v>0</v>
      </c>
      <c r="AA18" s="44">
        <f t="shared" si="4"/>
        <v>0</v>
      </c>
      <c r="AB18" s="44">
        <f t="shared" si="5"/>
        <v>0</v>
      </c>
      <c r="AC18" s="26"/>
      <c r="AD18" s="44">
        <f t="shared" si="6"/>
        <v>0</v>
      </c>
      <c r="AE18" s="44">
        <f t="shared" si="0"/>
        <v>10</v>
      </c>
      <c r="AF18" s="44">
        <f t="shared" si="1"/>
        <v>0</v>
      </c>
    </row>
    <row r="19" spans="1:32" ht="15.6">
      <c r="A19" s="40">
        <v>9</v>
      </c>
      <c r="B19" s="41" t="str">
        <f>Позн.разв!B19</f>
        <v>Зносенко Константин</v>
      </c>
      <c r="C19" s="16">
        <v>0</v>
      </c>
      <c r="D19" s="16">
        <v>0.5</v>
      </c>
      <c r="E19" s="16">
        <v>0</v>
      </c>
      <c r="F19" s="16">
        <v>0.5</v>
      </c>
      <c r="G19" s="16">
        <v>0</v>
      </c>
      <c r="H19" s="16">
        <v>0.5</v>
      </c>
      <c r="I19" s="16">
        <v>0</v>
      </c>
      <c r="J19" s="16">
        <v>0.5</v>
      </c>
      <c r="K19" s="16">
        <v>0</v>
      </c>
      <c r="L19" s="16">
        <v>0.5</v>
      </c>
      <c r="M19" s="16">
        <v>0</v>
      </c>
      <c r="N19" s="16">
        <v>0.5</v>
      </c>
      <c r="O19" s="16">
        <v>0</v>
      </c>
      <c r="P19" s="16">
        <v>0.5</v>
      </c>
      <c r="Q19" s="16">
        <v>0</v>
      </c>
      <c r="R19" s="16">
        <v>0.5</v>
      </c>
      <c r="S19" s="16">
        <v>0</v>
      </c>
      <c r="T19" s="16">
        <v>0.5</v>
      </c>
      <c r="U19" s="16">
        <v>0</v>
      </c>
      <c r="V19" s="16">
        <v>0.5</v>
      </c>
      <c r="X19" s="149" t="str">
        <f t="shared" si="2"/>
        <v>Зносенко Константин</v>
      </c>
      <c r="Y19" s="149"/>
      <c r="Z19" s="43">
        <f t="shared" si="3"/>
        <v>0</v>
      </c>
      <c r="AA19" s="44">
        <f t="shared" si="4"/>
        <v>0</v>
      </c>
      <c r="AB19" s="44">
        <f t="shared" si="5"/>
        <v>0</v>
      </c>
      <c r="AC19" s="26"/>
      <c r="AD19" s="44">
        <f t="shared" si="6"/>
        <v>0</v>
      </c>
      <c r="AE19" s="44">
        <f t="shared" si="0"/>
        <v>10</v>
      </c>
      <c r="AF19" s="44">
        <f t="shared" si="1"/>
        <v>0</v>
      </c>
    </row>
    <row r="20" spans="1:32" ht="15.6">
      <c r="A20" s="40">
        <v>10</v>
      </c>
      <c r="B20" s="41" t="str">
        <f>Позн.разв!B20</f>
        <v>Кокин Руслан</v>
      </c>
      <c r="C20" s="16">
        <v>0</v>
      </c>
      <c r="D20" s="16">
        <v>0.5</v>
      </c>
      <c r="E20" s="16">
        <v>0</v>
      </c>
      <c r="F20" s="16">
        <v>0.5</v>
      </c>
      <c r="G20" s="16">
        <v>0</v>
      </c>
      <c r="H20" s="16">
        <v>0.5</v>
      </c>
      <c r="I20" s="16">
        <v>0</v>
      </c>
      <c r="J20" s="16">
        <v>0.5</v>
      </c>
      <c r="K20" s="16">
        <v>0</v>
      </c>
      <c r="L20" s="16">
        <v>0.5</v>
      </c>
      <c r="M20" s="16">
        <v>0</v>
      </c>
      <c r="N20" s="16">
        <v>0.5</v>
      </c>
      <c r="O20" s="16">
        <v>0</v>
      </c>
      <c r="P20" s="16">
        <v>0.5</v>
      </c>
      <c r="Q20" s="16">
        <v>0</v>
      </c>
      <c r="R20" s="16">
        <v>0.5</v>
      </c>
      <c r="S20" s="16">
        <v>0</v>
      </c>
      <c r="T20" s="16">
        <v>0.5</v>
      </c>
      <c r="U20" s="16">
        <v>0</v>
      </c>
      <c r="V20" s="16">
        <v>0.5</v>
      </c>
      <c r="X20" s="149" t="str">
        <f t="shared" si="2"/>
        <v>Кокин Руслан</v>
      </c>
      <c r="Y20" s="149"/>
      <c r="Z20" s="43">
        <f t="shared" si="3"/>
        <v>0</v>
      </c>
      <c r="AA20" s="44">
        <f t="shared" si="4"/>
        <v>0</v>
      </c>
      <c r="AB20" s="44">
        <f t="shared" si="5"/>
        <v>0</v>
      </c>
      <c r="AC20" s="26"/>
      <c r="AD20" s="44">
        <f t="shared" si="6"/>
        <v>0</v>
      </c>
      <c r="AE20" s="44">
        <f t="shared" si="0"/>
        <v>10</v>
      </c>
      <c r="AF20" s="44">
        <f t="shared" si="1"/>
        <v>0</v>
      </c>
    </row>
    <row r="21" spans="1:32" ht="15.6">
      <c r="A21" s="40">
        <v>11</v>
      </c>
      <c r="B21" s="41" t="str">
        <f>Позн.разв!B21</f>
        <v>Корягина Аглая</v>
      </c>
      <c r="C21" s="16">
        <v>0.5</v>
      </c>
      <c r="D21" s="16">
        <v>1</v>
      </c>
      <c r="E21" s="16">
        <v>0.5</v>
      </c>
      <c r="F21" s="16">
        <v>1</v>
      </c>
      <c r="G21" s="16">
        <v>0.5</v>
      </c>
      <c r="H21" s="16">
        <v>1</v>
      </c>
      <c r="I21" s="16">
        <v>0.5</v>
      </c>
      <c r="J21" s="16">
        <v>1</v>
      </c>
      <c r="K21" s="16">
        <v>0.5</v>
      </c>
      <c r="L21" s="16">
        <v>1</v>
      </c>
      <c r="M21" s="16">
        <v>0.5</v>
      </c>
      <c r="N21" s="16">
        <v>1</v>
      </c>
      <c r="O21" s="16">
        <v>0.5</v>
      </c>
      <c r="P21" s="16">
        <v>1</v>
      </c>
      <c r="Q21" s="16">
        <v>0.5</v>
      </c>
      <c r="R21" s="16">
        <v>1</v>
      </c>
      <c r="S21" s="16">
        <v>0.5</v>
      </c>
      <c r="T21" s="16">
        <v>1</v>
      </c>
      <c r="U21" s="16">
        <v>0.5</v>
      </c>
      <c r="V21" s="16">
        <v>1</v>
      </c>
      <c r="X21" s="149" t="str">
        <f t="shared" si="2"/>
        <v>Корягина Аглая</v>
      </c>
      <c r="Y21" s="149"/>
      <c r="Z21" s="43">
        <f t="shared" si="3"/>
        <v>0</v>
      </c>
      <c r="AA21" s="44">
        <f t="shared" si="4"/>
        <v>0</v>
      </c>
      <c r="AB21" s="44">
        <f t="shared" si="5"/>
        <v>0</v>
      </c>
      <c r="AC21" s="26"/>
      <c r="AD21" s="44">
        <f t="shared" si="6"/>
        <v>0</v>
      </c>
      <c r="AE21" s="44">
        <f t="shared" si="0"/>
        <v>0</v>
      </c>
      <c r="AF21" s="44">
        <f t="shared" si="1"/>
        <v>10</v>
      </c>
    </row>
    <row r="22" spans="1:32" ht="15.6">
      <c r="A22" s="40">
        <v>12</v>
      </c>
      <c r="B22" s="41" t="str">
        <f>Позн.разв!B22</f>
        <v>Корягина Мирослава</v>
      </c>
      <c r="C22" s="16">
        <v>0.5</v>
      </c>
      <c r="D22" s="16">
        <v>1</v>
      </c>
      <c r="E22" s="16">
        <v>0.5</v>
      </c>
      <c r="F22" s="16">
        <v>1</v>
      </c>
      <c r="G22" s="16">
        <v>0.5</v>
      </c>
      <c r="H22" s="16">
        <v>1</v>
      </c>
      <c r="I22" s="16">
        <v>0.5</v>
      </c>
      <c r="J22" s="16">
        <v>1</v>
      </c>
      <c r="K22" s="16">
        <v>0.5</v>
      </c>
      <c r="L22" s="16">
        <v>1</v>
      </c>
      <c r="M22" s="16">
        <v>0.5</v>
      </c>
      <c r="N22" s="16">
        <v>1</v>
      </c>
      <c r="O22" s="16">
        <v>0.5</v>
      </c>
      <c r="P22" s="16">
        <v>1</v>
      </c>
      <c r="Q22" s="16">
        <v>0.5</v>
      </c>
      <c r="R22" s="16">
        <v>1</v>
      </c>
      <c r="S22" s="16">
        <v>0.5</v>
      </c>
      <c r="T22" s="16">
        <v>1</v>
      </c>
      <c r="U22" s="16">
        <v>0.5</v>
      </c>
      <c r="V22" s="16">
        <v>1</v>
      </c>
      <c r="X22" s="149" t="str">
        <f t="shared" si="2"/>
        <v>Корягина Мирослава</v>
      </c>
      <c r="Y22" s="149"/>
      <c r="Z22" s="43">
        <f t="shared" si="3"/>
        <v>0</v>
      </c>
      <c r="AA22" s="44">
        <f t="shared" si="4"/>
        <v>0</v>
      </c>
      <c r="AB22" s="44">
        <f t="shared" si="5"/>
        <v>0</v>
      </c>
      <c r="AC22" s="26"/>
      <c r="AD22" s="44">
        <f t="shared" si="6"/>
        <v>0</v>
      </c>
      <c r="AE22" s="44">
        <f t="shared" si="0"/>
        <v>0</v>
      </c>
      <c r="AF22" s="44">
        <f t="shared" si="1"/>
        <v>10</v>
      </c>
    </row>
    <row r="23" spans="1:32" ht="15.6">
      <c r="A23" s="40">
        <v>13</v>
      </c>
      <c r="B23" s="41" t="str">
        <f>Позн.разв!B23</f>
        <v>Ломакина Полина</v>
      </c>
      <c r="C23" s="16">
        <v>0.5</v>
      </c>
      <c r="D23" s="16">
        <v>1</v>
      </c>
      <c r="E23" s="16">
        <v>0.5</v>
      </c>
      <c r="F23" s="16">
        <v>1</v>
      </c>
      <c r="G23" s="16">
        <v>0.5</v>
      </c>
      <c r="H23" s="16">
        <v>1</v>
      </c>
      <c r="I23" s="16">
        <v>0.5</v>
      </c>
      <c r="J23" s="16">
        <v>1</v>
      </c>
      <c r="K23" s="16">
        <v>0.5</v>
      </c>
      <c r="L23" s="16">
        <v>1</v>
      </c>
      <c r="M23" s="16">
        <v>0.5</v>
      </c>
      <c r="N23" s="16">
        <v>1</v>
      </c>
      <c r="O23" s="16">
        <v>0.5</v>
      </c>
      <c r="P23" s="16">
        <v>1</v>
      </c>
      <c r="Q23" s="16">
        <v>0.5</v>
      </c>
      <c r="R23" s="16">
        <v>1</v>
      </c>
      <c r="S23" s="16">
        <v>0.5</v>
      </c>
      <c r="T23" s="16">
        <v>1</v>
      </c>
      <c r="U23" s="16">
        <v>0.5</v>
      </c>
      <c r="V23" s="16">
        <v>1</v>
      </c>
      <c r="X23" s="149" t="str">
        <f t="shared" si="2"/>
        <v>Ломакина Полина</v>
      </c>
      <c r="Y23" s="149"/>
      <c r="Z23" s="43">
        <f t="shared" si="3"/>
        <v>0</v>
      </c>
      <c r="AA23" s="44">
        <f t="shared" si="4"/>
        <v>0</v>
      </c>
      <c r="AB23" s="44">
        <f t="shared" si="5"/>
        <v>0</v>
      </c>
      <c r="AC23" s="26"/>
      <c r="AD23" s="44">
        <f t="shared" si="6"/>
        <v>0</v>
      </c>
      <c r="AE23" s="44">
        <f t="shared" si="0"/>
        <v>0</v>
      </c>
      <c r="AF23" s="44">
        <f t="shared" si="1"/>
        <v>10</v>
      </c>
    </row>
    <row r="24" spans="1:32" ht="15.6">
      <c r="A24" s="40">
        <v>14</v>
      </c>
      <c r="B24" s="41" t="str">
        <f>Позн.разв!B24</f>
        <v>Мартыненков Илья</v>
      </c>
      <c r="C24" s="16">
        <v>0</v>
      </c>
      <c r="D24" s="16">
        <v>0.5</v>
      </c>
      <c r="E24" s="16">
        <v>0</v>
      </c>
      <c r="F24" s="16">
        <v>0.5</v>
      </c>
      <c r="G24" s="16">
        <v>0</v>
      </c>
      <c r="H24" s="16">
        <v>0.5</v>
      </c>
      <c r="I24" s="16">
        <v>0</v>
      </c>
      <c r="J24" s="16">
        <v>0.5</v>
      </c>
      <c r="K24" s="16">
        <v>0</v>
      </c>
      <c r="L24" s="16">
        <v>0.5</v>
      </c>
      <c r="M24" s="16">
        <v>0</v>
      </c>
      <c r="N24" s="16">
        <v>0.5</v>
      </c>
      <c r="O24" s="16">
        <v>0</v>
      </c>
      <c r="P24" s="16">
        <v>0.5</v>
      </c>
      <c r="Q24" s="16">
        <v>0</v>
      </c>
      <c r="R24" s="16">
        <v>0.5</v>
      </c>
      <c r="S24" s="16">
        <v>0</v>
      </c>
      <c r="T24" s="16">
        <v>0.5</v>
      </c>
      <c r="U24" s="16">
        <v>0</v>
      </c>
      <c r="V24" s="16">
        <v>0.5</v>
      </c>
      <c r="X24" s="149" t="str">
        <f t="shared" si="2"/>
        <v>Мартыненков Илья</v>
      </c>
      <c r="Y24" s="149"/>
      <c r="Z24" s="43">
        <f t="shared" si="3"/>
        <v>0</v>
      </c>
      <c r="AA24" s="44">
        <f t="shared" si="4"/>
        <v>0</v>
      </c>
      <c r="AB24" s="44">
        <f t="shared" si="5"/>
        <v>0</v>
      </c>
      <c r="AC24" s="26"/>
      <c r="AD24" s="44">
        <f t="shared" si="6"/>
        <v>0</v>
      </c>
      <c r="AE24" s="44">
        <f t="shared" si="0"/>
        <v>10</v>
      </c>
      <c r="AF24" s="44">
        <f t="shared" si="1"/>
        <v>0</v>
      </c>
    </row>
    <row r="25" spans="1:32" ht="15.6">
      <c r="A25" s="40">
        <v>15</v>
      </c>
      <c r="B25" s="41" t="str">
        <f>Позн.разв!B25</f>
        <v>Мельничук Роман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6"/>
      <c r="K25" s="16">
        <v>0</v>
      </c>
      <c r="L25" s="16"/>
      <c r="M25" s="16">
        <v>0</v>
      </c>
      <c r="N25" s="16"/>
      <c r="O25" s="16">
        <v>0</v>
      </c>
      <c r="P25" s="16"/>
      <c r="Q25" s="16">
        <v>0</v>
      </c>
      <c r="R25" s="16"/>
      <c r="S25" s="16">
        <v>0</v>
      </c>
      <c r="T25" s="16"/>
      <c r="U25" s="16">
        <v>0</v>
      </c>
      <c r="V25" s="16"/>
      <c r="X25" s="149" t="str">
        <f t="shared" si="2"/>
        <v>Мельничук Роман</v>
      </c>
      <c r="Y25" s="149"/>
      <c r="Z25" s="43">
        <f t="shared" si="3"/>
        <v>0</v>
      </c>
      <c r="AA25" s="44">
        <f t="shared" si="4"/>
        <v>0</v>
      </c>
      <c r="AB25" s="44">
        <f t="shared" si="5"/>
        <v>0</v>
      </c>
      <c r="AC25" s="26"/>
      <c r="AD25" s="44">
        <f t="shared" si="6"/>
        <v>0</v>
      </c>
      <c r="AE25" s="44">
        <f t="shared" si="0"/>
        <v>0</v>
      </c>
      <c r="AF25" s="44">
        <f t="shared" si="1"/>
        <v>0</v>
      </c>
    </row>
    <row r="26" spans="1:32" ht="15.6">
      <c r="A26" s="40">
        <v>16</v>
      </c>
      <c r="B26" s="41" t="str">
        <f>Позн.разв!B26</f>
        <v>Попов Роман</v>
      </c>
      <c r="C26" s="16">
        <v>0.5</v>
      </c>
      <c r="D26" s="16">
        <v>1</v>
      </c>
      <c r="E26" s="16">
        <v>0.5</v>
      </c>
      <c r="F26" s="16">
        <v>1</v>
      </c>
      <c r="G26" s="16">
        <v>0.5</v>
      </c>
      <c r="H26" s="16">
        <v>1</v>
      </c>
      <c r="I26" s="16">
        <v>0.5</v>
      </c>
      <c r="J26" s="16">
        <v>1</v>
      </c>
      <c r="K26" s="16">
        <v>0.5</v>
      </c>
      <c r="L26" s="16">
        <v>1</v>
      </c>
      <c r="M26" s="16">
        <v>0.5</v>
      </c>
      <c r="N26" s="16">
        <v>1</v>
      </c>
      <c r="O26" s="16">
        <v>0.5</v>
      </c>
      <c r="P26" s="16">
        <v>1</v>
      </c>
      <c r="Q26" s="16">
        <v>0.5</v>
      </c>
      <c r="R26" s="16">
        <v>1</v>
      </c>
      <c r="S26" s="16">
        <v>0.5</v>
      </c>
      <c r="T26" s="16">
        <v>1</v>
      </c>
      <c r="U26" s="16">
        <v>0.5</v>
      </c>
      <c r="V26" s="16">
        <v>1</v>
      </c>
      <c r="X26" s="149" t="str">
        <f t="shared" si="2"/>
        <v>Попов Роман</v>
      </c>
      <c r="Y26" s="149"/>
      <c r="Z26" s="43">
        <f t="shared" si="3"/>
        <v>0</v>
      </c>
      <c r="AA26" s="44">
        <f t="shared" si="4"/>
        <v>0</v>
      </c>
      <c r="AB26" s="44">
        <f t="shared" si="5"/>
        <v>0</v>
      </c>
      <c r="AC26" s="26"/>
      <c r="AD26" s="44">
        <f t="shared" si="6"/>
        <v>0</v>
      </c>
      <c r="AE26" s="44">
        <f t="shared" si="0"/>
        <v>0</v>
      </c>
      <c r="AF26" s="44">
        <f t="shared" si="1"/>
        <v>10</v>
      </c>
    </row>
    <row r="27" spans="1:32" ht="15.6">
      <c r="A27" s="40">
        <v>17</v>
      </c>
      <c r="B27" s="41" t="str">
        <f>Позн.разв!B27</f>
        <v>Поставит Марк</v>
      </c>
      <c r="C27" s="16">
        <v>0</v>
      </c>
      <c r="D27" s="16">
        <v>0.5</v>
      </c>
      <c r="E27" s="16">
        <v>0</v>
      </c>
      <c r="F27" s="16">
        <v>0.5</v>
      </c>
      <c r="G27" s="16">
        <v>0</v>
      </c>
      <c r="H27" s="16">
        <v>0.5</v>
      </c>
      <c r="I27" s="16">
        <v>0</v>
      </c>
      <c r="J27" s="16">
        <v>0.5</v>
      </c>
      <c r="K27" s="16">
        <v>0</v>
      </c>
      <c r="L27" s="16">
        <v>0.5</v>
      </c>
      <c r="M27" s="16">
        <v>0</v>
      </c>
      <c r="N27" s="16">
        <v>0.5</v>
      </c>
      <c r="O27" s="16">
        <v>0</v>
      </c>
      <c r="P27" s="16">
        <v>0.5</v>
      </c>
      <c r="Q27" s="16">
        <v>0</v>
      </c>
      <c r="R27" s="16">
        <v>0.5</v>
      </c>
      <c r="S27" s="16">
        <v>0</v>
      </c>
      <c r="T27" s="16">
        <v>0.5</v>
      </c>
      <c r="U27" s="16">
        <v>0</v>
      </c>
      <c r="V27" s="16">
        <v>0.5</v>
      </c>
      <c r="X27" s="149" t="str">
        <f t="shared" si="2"/>
        <v>Поставит Марк</v>
      </c>
      <c r="Y27" s="149"/>
      <c r="Z27" s="43">
        <f t="shared" si="3"/>
        <v>0</v>
      </c>
      <c r="AA27" s="44">
        <f t="shared" si="4"/>
        <v>0</v>
      </c>
      <c r="AB27" s="44">
        <f t="shared" si="5"/>
        <v>0</v>
      </c>
      <c r="AC27" s="26"/>
      <c r="AD27" s="44">
        <f t="shared" si="6"/>
        <v>0</v>
      </c>
      <c r="AE27" s="44">
        <f t="shared" si="0"/>
        <v>10</v>
      </c>
      <c r="AF27" s="44">
        <f t="shared" si="1"/>
        <v>0</v>
      </c>
    </row>
    <row r="28" spans="1:32" ht="15.6">
      <c r="A28" s="40">
        <v>18</v>
      </c>
      <c r="B28" s="41" t="str">
        <f>Позн.разв!B28</f>
        <v>Стародубов Кирилл</v>
      </c>
      <c r="C28" s="16">
        <v>0</v>
      </c>
      <c r="D28" s="16">
        <v>0.5</v>
      </c>
      <c r="E28" s="16">
        <v>0</v>
      </c>
      <c r="F28" s="16">
        <v>0.5</v>
      </c>
      <c r="G28" s="16">
        <v>0</v>
      </c>
      <c r="H28" s="16">
        <v>0.5</v>
      </c>
      <c r="I28" s="16">
        <v>0</v>
      </c>
      <c r="J28" s="16">
        <v>0.5</v>
      </c>
      <c r="K28" s="16">
        <v>0</v>
      </c>
      <c r="L28" s="16">
        <v>0.5</v>
      </c>
      <c r="M28" s="16">
        <v>0</v>
      </c>
      <c r="N28" s="16">
        <v>0.5</v>
      </c>
      <c r="O28" s="16">
        <v>0</v>
      </c>
      <c r="P28" s="16">
        <v>0.5</v>
      </c>
      <c r="Q28" s="16">
        <v>0</v>
      </c>
      <c r="R28" s="16">
        <v>0.5</v>
      </c>
      <c r="S28" s="16">
        <v>0</v>
      </c>
      <c r="T28" s="16">
        <v>0.5</v>
      </c>
      <c r="U28" s="16">
        <v>0</v>
      </c>
      <c r="V28" s="16">
        <v>0.5</v>
      </c>
      <c r="X28" s="149" t="str">
        <f t="shared" si="2"/>
        <v>Стародубов Кирилл</v>
      </c>
      <c r="Y28" s="149"/>
      <c r="Z28" s="43">
        <f t="shared" si="3"/>
        <v>0</v>
      </c>
      <c r="AA28" s="44">
        <f t="shared" si="4"/>
        <v>0</v>
      </c>
      <c r="AB28" s="44">
        <f t="shared" si="5"/>
        <v>0</v>
      </c>
      <c r="AC28" s="26"/>
      <c r="AD28" s="44">
        <f t="shared" si="6"/>
        <v>0</v>
      </c>
      <c r="AE28" s="44">
        <f t="shared" si="0"/>
        <v>10</v>
      </c>
      <c r="AF28" s="44">
        <f t="shared" si="1"/>
        <v>0</v>
      </c>
    </row>
    <row r="29" spans="1:32" ht="15.6">
      <c r="A29" s="40">
        <v>19</v>
      </c>
      <c r="B29" s="41" t="str">
        <f>Позн.разв!B29</f>
        <v>Тезиков Михаил</v>
      </c>
      <c r="C29" s="16">
        <v>0</v>
      </c>
      <c r="D29" s="16">
        <v>0.5</v>
      </c>
      <c r="E29" s="16">
        <v>0</v>
      </c>
      <c r="F29" s="16">
        <v>0.5</v>
      </c>
      <c r="G29" s="16">
        <v>0</v>
      </c>
      <c r="H29" s="16">
        <v>0.5</v>
      </c>
      <c r="I29" s="16">
        <v>0</v>
      </c>
      <c r="J29" s="16">
        <v>0.5</v>
      </c>
      <c r="K29" s="16">
        <v>0</v>
      </c>
      <c r="L29" s="16">
        <v>0.5</v>
      </c>
      <c r="M29" s="16">
        <v>0</v>
      </c>
      <c r="N29" s="16">
        <v>0.5</v>
      </c>
      <c r="O29" s="16">
        <v>0</v>
      </c>
      <c r="P29" s="16">
        <v>0.5</v>
      </c>
      <c r="Q29" s="16">
        <v>0</v>
      </c>
      <c r="R29" s="16">
        <v>0.5</v>
      </c>
      <c r="S29" s="16">
        <v>0</v>
      </c>
      <c r="T29" s="16">
        <v>0.5</v>
      </c>
      <c r="U29" s="16">
        <v>0</v>
      </c>
      <c r="V29" s="16">
        <v>0.5</v>
      </c>
      <c r="X29" s="149" t="str">
        <f t="shared" si="2"/>
        <v>Тезиков Михаил</v>
      </c>
      <c r="Y29" s="149"/>
      <c r="Z29" s="43">
        <f t="shared" si="3"/>
        <v>0</v>
      </c>
      <c r="AA29" s="44">
        <f t="shared" si="4"/>
        <v>0</v>
      </c>
      <c r="AB29" s="44">
        <f t="shared" si="5"/>
        <v>0</v>
      </c>
      <c r="AC29" s="26"/>
      <c r="AD29" s="44">
        <f t="shared" si="6"/>
        <v>0</v>
      </c>
      <c r="AE29" s="44">
        <f t="shared" si="0"/>
        <v>10</v>
      </c>
      <c r="AF29" s="44">
        <f t="shared" si="1"/>
        <v>0</v>
      </c>
    </row>
    <row r="30" spans="1:32" ht="15.6">
      <c r="A30" s="40">
        <v>20</v>
      </c>
      <c r="B30" s="41" t="str">
        <f>Позн.разв!B30</f>
        <v>Уклеева Анна</v>
      </c>
      <c r="C30" s="16">
        <v>0</v>
      </c>
      <c r="D30" s="16">
        <v>0.5</v>
      </c>
      <c r="E30" s="16">
        <v>0</v>
      </c>
      <c r="F30" s="16">
        <v>0.5</v>
      </c>
      <c r="G30" s="16">
        <v>0</v>
      </c>
      <c r="H30" s="16">
        <v>0.5</v>
      </c>
      <c r="I30" s="16">
        <v>0</v>
      </c>
      <c r="J30" s="16">
        <v>0.5</v>
      </c>
      <c r="K30" s="16">
        <v>0</v>
      </c>
      <c r="L30" s="16">
        <v>0.5</v>
      </c>
      <c r="M30" s="16">
        <v>0</v>
      </c>
      <c r="N30" s="16">
        <v>0.5</v>
      </c>
      <c r="O30" s="16">
        <v>0</v>
      </c>
      <c r="P30" s="16">
        <v>0.5</v>
      </c>
      <c r="Q30" s="16">
        <v>0</v>
      </c>
      <c r="R30" s="16">
        <v>0.5</v>
      </c>
      <c r="S30" s="16">
        <v>0</v>
      </c>
      <c r="T30" s="16">
        <v>0.5</v>
      </c>
      <c r="U30" s="16">
        <v>0</v>
      </c>
      <c r="V30" s="16">
        <v>0.5</v>
      </c>
      <c r="W30" s="50"/>
      <c r="X30" s="149" t="str">
        <f t="shared" si="2"/>
        <v>Уклеева Анна</v>
      </c>
      <c r="Y30" s="149"/>
      <c r="Z30" s="43">
        <f t="shared" si="3"/>
        <v>0</v>
      </c>
      <c r="AA30" s="44">
        <f t="shared" si="4"/>
        <v>0</v>
      </c>
      <c r="AB30" s="44">
        <f t="shared" si="5"/>
        <v>0</v>
      </c>
      <c r="AC30" s="46"/>
      <c r="AD30" s="44">
        <f t="shared" si="6"/>
        <v>0</v>
      </c>
      <c r="AE30" s="44">
        <f t="shared" si="0"/>
        <v>10</v>
      </c>
      <c r="AF30" s="44">
        <f t="shared" si="1"/>
        <v>0</v>
      </c>
    </row>
    <row r="31" spans="1:32" ht="15.6">
      <c r="A31" s="40">
        <v>21</v>
      </c>
      <c r="B31" s="41" t="str">
        <f>Позн.разв!B31</f>
        <v>Хайруллин Артур</v>
      </c>
      <c r="C31" s="16">
        <v>0</v>
      </c>
      <c r="D31" s="16">
        <v>0.5</v>
      </c>
      <c r="E31" s="16">
        <v>0</v>
      </c>
      <c r="F31" s="16">
        <v>0.5</v>
      </c>
      <c r="G31" s="16">
        <v>0</v>
      </c>
      <c r="H31" s="16">
        <v>0.5</v>
      </c>
      <c r="I31" s="16">
        <v>0</v>
      </c>
      <c r="J31" s="16">
        <v>0.5</v>
      </c>
      <c r="K31" s="16">
        <v>0</v>
      </c>
      <c r="L31" s="16">
        <v>0.5</v>
      </c>
      <c r="M31" s="16">
        <v>0</v>
      </c>
      <c r="N31" s="16">
        <v>0.5</v>
      </c>
      <c r="O31" s="16">
        <v>0</v>
      </c>
      <c r="P31" s="16">
        <v>0.5</v>
      </c>
      <c r="Q31" s="16">
        <v>0</v>
      </c>
      <c r="R31" s="16">
        <v>0.5</v>
      </c>
      <c r="S31" s="16">
        <v>0</v>
      </c>
      <c r="T31" s="16">
        <v>0.5</v>
      </c>
      <c r="U31" s="16">
        <v>0</v>
      </c>
      <c r="V31" s="16">
        <v>0.5</v>
      </c>
      <c r="W31" s="50"/>
      <c r="X31" s="149" t="str">
        <f t="shared" ref="X31:X35" si="7">B31</f>
        <v>Хайруллин Артур</v>
      </c>
      <c r="Y31" s="149"/>
      <c r="Z31" s="43">
        <f t="shared" ref="Z31:Z34" si="8">COUNTIFS(C$9:V$9,"СГ",C31:V31,0)</f>
        <v>0</v>
      </c>
      <c r="AA31" s="44">
        <f t="shared" ref="AA31:AA35" si="9">COUNTIFS(C$9:V$9,"СГ",C31:V31,0.5)</f>
        <v>0</v>
      </c>
      <c r="AB31" s="44">
        <f t="shared" ref="AB31:AB35" si="10">COUNTIFS(C$9:V$9,"СГ",C31:V31,1)</f>
        <v>0</v>
      </c>
      <c r="AC31" s="46"/>
      <c r="AD31" s="44">
        <f t="shared" ref="AD31:AD35" si="11">COUNTIFS(C$9:V$9,"КГ",C31:V31,0)</f>
        <v>0</v>
      </c>
      <c r="AE31" s="44">
        <f t="shared" ref="AE31:AE35" si="12">COUNTIFS(C$9:V$9,"КГ",C31:V31,0.5)</f>
        <v>10</v>
      </c>
      <c r="AF31" s="44">
        <f t="shared" ref="AF31:AF35" si="13">COUNTIFS(C$9:V$9,"КГ",C31:V31,1)</f>
        <v>0</v>
      </c>
    </row>
    <row r="32" spans="1:32" ht="15.6">
      <c r="A32" s="40">
        <v>22</v>
      </c>
      <c r="B32" s="41" t="str">
        <f>Позн.разв!B32</f>
        <v>Харисова Агния</v>
      </c>
      <c r="C32" s="16">
        <v>0</v>
      </c>
      <c r="D32" s="16">
        <v>0.5</v>
      </c>
      <c r="E32" s="16">
        <v>0</v>
      </c>
      <c r="F32" s="16">
        <v>0.5</v>
      </c>
      <c r="G32" s="16">
        <v>0</v>
      </c>
      <c r="H32" s="16">
        <v>0.5</v>
      </c>
      <c r="I32" s="16">
        <v>0</v>
      </c>
      <c r="J32" s="16">
        <v>0.5</v>
      </c>
      <c r="K32" s="16">
        <v>0</v>
      </c>
      <c r="L32" s="16">
        <v>0.5</v>
      </c>
      <c r="M32" s="16">
        <v>0</v>
      </c>
      <c r="N32" s="16">
        <v>0.5</v>
      </c>
      <c r="O32" s="16">
        <v>0</v>
      </c>
      <c r="P32" s="16">
        <v>0.5</v>
      </c>
      <c r="Q32" s="16">
        <v>0</v>
      </c>
      <c r="R32" s="16">
        <v>0.5</v>
      </c>
      <c r="S32" s="16">
        <v>0</v>
      </c>
      <c r="T32" s="16">
        <v>0.5</v>
      </c>
      <c r="U32" s="16">
        <v>0</v>
      </c>
      <c r="V32" s="16">
        <v>0.5</v>
      </c>
      <c r="W32" s="50"/>
      <c r="X32" s="149" t="str">
        <f t="shared" si="7"/>
        <v>Харисова Агния</v>
      </c>
      <c r="Y32" s="149"/>
      <c r="Z32" s="43">
        <f t="shared" si="8"/>
        <v>0</v>
      </c>
      <c r="AA32" s="44">
        <f t="shared" si="9"/>
        <v>0</v>
      </c>
      <c r="AB32" s="44">
        <f t="shared" si="10"/>
        <v>0</v>
      </c>
      <c r="AC32" s="46"/>
      <c r="AD32" s="44">
        <f t="shared" si="11"/>
        <v>0</v>
      </c>
      <c r="AE32" s="44">
        <f t="shared" si="12"/>
        <v>10</v>
      </c>
      <c r="AF32" s="44">
        <f t="shared" si="13"/>
        <v>0</v>
      </c>
    </row>
    <row r="33" spans="1:33" ht="15.6">
      <c r="A33" s="40">
        <v>23</v>
      </c>
      <c r="B33" s="41" t="str">
        <f>Позн.разв!B33</f>
        <v>Шемонаева Полина</v>
      </c>
      <c r="C33" s="16"/>
      <c r="D33" s="16">
        <v>0</v>
      </c>
      <c r="E33" s="16"/>
      <c r="F33" s="16">
        <v>0</v>
      </c>
      <c r="G33" s="16"/>
      <c r="H33" s="16">
        <v>0</v>
      </c>
      <c r="I33" s="16"/>
      <c r="J33" s="16">
        <v>0</v>
      </c>
      <c r="K33" s="16"/>
      <c r="L33" s="16">
        <v>0</v>
      </c>
      <c r="M33" s="16"/>
      <c r="N33" s="16">
        <v>0</v>
      </c>
      <c r="O33" s="16"/>
      <c r="P33" s="16">
        <v>0</v>
      </c>
      <c r="Q33" s="16"/>
      <c r="R33" s="16">
        <v>0</v>
      </c>
      <c r="S33" s="16"/>
      <c r="T33" s="16">
        <v>0</v>
      </c>
      <c r="U33" s="16"/>
      <c r="V33" s="16">
        <v>0</v>
      </c>
      <c r="W33" s="50"/>
      <c r="X33" s="149" t="str">
        <f t="shared" si="7"/>
        <v>Шемонаева Полина</v>
      </c>
      <c r="Y33" s="149"/>
      <c r="Z33" s="43">
        <f t="shared" si="8"/>
        <v>0</v>
      </c>
      <c r="AA33" s="44">
        <f t="shared" si="9"/>
        <v>0</v>
      </c>
      <c r="AB33" s="44">
        <f t="shared" si="10"/>
        <v>0</v>
      </c>
      <c r="AC33" s="46"/>
      <c r="AD33" s="44">
        <f t="shared" si="11"/>
        <v>10</v>
      </c>
      <c r="AE33" s="44">
        <f t="shared" si="12"/>
        <v>0</v>
      </c>
      <c r="AF33" s="44">
        <f t="shared" si="13"/>
        <v>0</v>
      </c>
    </row>
    <row r="34" spans="1:33" ht="15.6">
      <c r="A34" s="40">
        <v>24</v>
      </c>
      <c r="B34" s="41">
        <f>Позн.разв!B34</f>
        <v>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50"/>
      <c r="X34" s="149">
        <f t="shared" si="7"/>
        <v>0</v>
      </c>
      <c r="Y34" s="149"/>
      <c r="Z34" s="43">
        <f t="shared" si="8"/>
        <v>0</v>
      </c>
      <c r="AA34" s="44">
        <f t="shared" si="9"/>
        <v>0</v>
      </c>
      <c r="AB34" s="44">
        <f t="shared" si="10"/>
        <v>0</v>
      </c>
      <c r="AC34" s="46"/>
      <c r="AD34" s="44">
        <f t="shared" si="11"/>
        <v>0</v>
      </c>
      <c r="AE34" s="44">
        <f t="shared" si="12"/>
        <v>0</v>
      </c>
      <c r="AF34" s="44">
        <f t="shared" si="13"/>
        <v>0</v>
      </c>
    </row>
    <row r="35" spans="1:33" ht="15.6">
      <c r="A35" s="40">
        <v>25</v>
      </c>
      <c r="B35" s="41">
        <f>Позн.разв!B35</f>
        <v>0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50"/>
      <c r="X35" s="149">
        <f t="shared" si="7"/>
        <v>0</v>
      </c>
      <c r="Y35" s="149"/>
      <c r="Z35" s="43">
        <f>COUNTIFS(C$9:V$9,"СГ",C35:V35,0)</f>
        <v>0</v>
      </c>
      <c r="AA35" s="44">
        <f t="shared" si="9"/>
        <v>0</v>
      </c>
      <c r="AB35" s="44">
        <f t="shared" si="10"/>
        <v>0</v>
      </c>
      <c r="AC35" s="46"/>
      <c r="AD35" s="44">
        <f t="shared" si="11"/>
        <v>0</v>
      </c>
      <c r="AE35" s="44">
        <f t="shared" si="12"/>
        <v>0</v>
      </c>
      <c r="AF35" s="44">
        <f t="shared" si="13"/>
        <v>0</v>
      </c>
    </row>
    <row r="36" spans="1:33" ht="15.6">
      <c r="A36" s="71"/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50"/>
      <c r="X36" s="147" t="s">
        <v>90</v>
      </c>
      <c r="Y36" s="147"/>
      <c r="Z36" s="51">
        <f>SUM(Z11:Z35)</f>
        <v>0</v>
      </c>
      <c r="AA36" s="51">
        <f t="shared" ref="AA36:AB36" si="14">SUM(AA11:AA35)</f>
        <v>0</v>
      </c>
      <c r="AB36" s="51">
        <f t="shared" si="14"/>
        <v>0</v>
      </c>
      <c r="AC36" s="52"/>
      <c r="AD36" s="51">
        <f>SUM(AD11:AD35)</f>
        <v>10</v>
      </c>
      <c r="AE36" s="51">
        <f t="shared" ref="AE36:AF36" si="15">SUM(AE11:AE35)</f>
        <v>137</v>
      </c>
      <c r="AF36" s="51">
        <f t="shared" si="15"/>
        <v>63</v>
      </c>
    </row>
    <row r="37" spans="1:33" ht="15.6">
      <c r="A37" s="150"/>
      <c r="B37" s="51" t="s">
        <v>77</v>
      </c>
      <c r="C37" s="51" t="s">
        <v>93</v>
      </c>
      <c r="D37" s="51" t="s">
        <v>16</v>
      </c>
      <c r="E37" s="51" t="s">
        <v>93</v>
      </c>
      <c r="F37" s="51" t="s">
        <v>16</v>
      </c>
      <c r="G37" s="51" t="s">
        <v>93</v>
      </c>
      <c r="H37" s="51" t="s">
        <v>16</v>
      </c>
      <c r="I37" s="51" t="s">
        <v>93</v>
      </c>
      <c r="J37" s="51" t="s">
        <v>16</v>
      </c>
      <c r="K37" s="51" t="s">
        <v>93</v>
      </c>
      <c r="L37" s="51" t="s">
        <v>16</v>
      </c>
      <c r="M37" s="51" t="s">
        <v>93</v>
      </c>
      <c r="N37" s="51" t="s">
        <v>16</v>
      </c>
      <c r="O37" s="51" t="s">
        <v>93</v>
      </c>
      <c r="P37" s="51" t="s">
        <v>16</v>
      </c>
      <c r="Q37" s="51" t="s">
        <v>93</v>
      </c>
      <c r="R37" s="51" t="s">
        <v>16</v>
      </c>
      <c r="S37" s="51" t="s">
        <v>93</v>
      </c>
      <c r="T37" s="51" t="s">
        <v>16</v>
      </c>
      <c r="U37" s="51" t="s">
        <v>93</v>
      </c>
      <c r="V37" s="51" t="s">
        <v>16</v>
      </c>
      <c r="X37" s="148"/>
      <c r="Y37" s="148"/>
      <c r="Z37" s="54"/>
      <c r="AA37" s="54"/>
      <c r="AB37" s="54"/>
      <c r="AC37" s="46"/>
      <c r="AD37" s="54"/>
      <c r="AE37" s="54"/>
      <c r="AF37" s="54"/>
      <c r="AG37" s="50"/>
    </row>
    <row r="38" spans="1:33" ht="15.6">
      <c r="A38" s="150"/>
      <c r="B38" s="55">
        <v>0</v>
      </c>
      <c r="C38" s="56">
        <f>COUNTIF(C11:C35,0)</f>
        <v>14</v>
      </c>
      <c r="D38" s="56">
        <f t="shared" ref="D38:V38" si="16">COUNTIF(D11:D35,0)</f>
        <v>1</v>
      </c>
      <c r="E38" s="56">
        <f t="shared" si="16"/>
        <v>14</v>
      </c>
      <c r="F38" s="56">
        <f t="shared" si="16"/>
        <v>1</v>
      </c>
      <c r="G38" s="56">
        <f t="shared" si="16"/>
        <v>14</v>
      </c>
      <c r="H38" s="56">
        <f t="shared" si="16"/>
        <v>1</v>
      </c>
      <c r="I38" s="56">
        <f t="shared" si="16"/>
        <v>14</v>
      </c>
      <c r="J38" s="56">
        <f t="shared" si="16"/>
        <v>1</v>
      </c>
      <c r="K38" s="56">
        <f t="shared" si="16"/>
        <v>14</v>
      </c>
      <c r="L38" s="56">
        <f t="shared" si="16"/>
        <v>1</v>
      </c>
      <c r="M38" s="56">
        <f t="shared" si="16"/>
        <v>14</v>
      </c>
      <c r="N38" s="56">
        <f t="shared" si="16"/>
        <v>1</v>
      </c>
      <c r="O38" s="56">
        <f t="shared" si="16"/>
        <v>14</v>
      </c>
      <c r="P38" s="56">
        <f t="shared" si="16"/>
        <v>1</v>
      </c>
      <c r="Q38" s="56">
        <f t="shared" si="16"/>
        <v>14</v>
      </c>
      <c r="R38" s="56">
        <f t="shared" si="16"/>
        <v>1</v>
      </c>
      <c r="S38" s="56">
        <f t="shared" si="16"/>
        <v>14</v>
      </c>
      <c r="T38" s="56">
        <f t="shared" si="16"/>
        <v>1</v>
      </c>
      <c r="U38" s="56">
        <f t="shared" si="16"/>
        <v>14</v>
      </c>
      <c r="V38" s="56">
        <f t="shared" si="16"/>
        <v>1</v>
      </c>
      <c r="X38" s="148"/>
      <c r="Y38" s="148"/>
      <c r="Z38" s="54"/>
      <c r="AA38" s="54"/>
      <c r="AB38" s="54"/>
      <c r="AC38" s="46"/>
      <c r="AD38" s="54"/>
      <c r="AE38" s="54"/>
      <c r="AF38" s="54"/>
      <c r="AG38" s="50"/>
    </row>
    <row r="39" spans="1:33" ht="15.6">
      <c r="A39" s="150"/>
      <c r="B39" s="55">
        <v>0.5</v>
      </c>
      <c r="C39" s="56">
        <f>COUNTIF(C11:C35,0.5)</f>
        <v>6</v>
      </c>
      <c r="D39" s="56">
        <f t="shared" ref="D39:V39" si="17">COUNTIF(D11:D35,0.5)</f>
        <v>14</v>
      </c>
      <c r="E39" s="56">
        <f t="shared" si="17"/>
        <v>6</v>
      </c>
      <c r="F39" s="56">
        <f t="shared" si="17"/>
        <v>14</v>
      </c>
      <c r="G39" s="56">
        <f t="shared" si="17"/>
        <v>6</v>
      </c>
      <c r="H39" s="56">
        <f t="shared" si="17"/>
        <v>14</v>
      </c>
      <c r="I39" s="56">
        <f t="shared" si="17"/>
        <v>6</v>
      </c>
      <c r="J39" s="56">
        <f t="shared" si="17"/>
        <v>13</v>
      </c>
      <c r="K39" s="56">
        <f t="shared" si="17"/>
        <v>6</v>
      </c>
      <c r="L39" s="56">
        <f t="shared" si="17"/>
        <v>14</v>
      </c>
      <c r="M39" s="56">
        <f t="shared" si="17"/>
        <v>6</v>
      </c>
      <c r="N39" s="56">
        <f t="shared" si="17"/>
        <v>13</v>
      </c>
      <c r="O39" s="56">
        <f t="shared" si="17"/>
        <v>6</v>
      </c>
      <c r="P39" s="56">
        <f t="shared" si="17"/>
        <v>14</v>
      </c>
      <c r="Q39" s="56">
        <f t="shared" si="17"/>
        <v>6</v>
      </c>
      <c r="R39" s="56">
        <f t="shared" si="17"/>
        <v>14</v>
      </c>
      <c r="S39" s="56">
        <f t="shared" si="17"/>
        <v>6</v>
      </c>
      <c r="T39" s="56">
        <f t="shared" si="17"/>
        <v>14</v>
      </c>
      <c r="U39" s="56">
        <f t="shared" si="17"/>
        <v>6</v>
      </c>
      <c r="V39" s="56">
        <f t="shared" si="17"/>
        <v>13</v>
      </c>
      <c r="X39" s="148"/>
      <c r="Y39" s="148"/>
      <c r="Z39" s="54"/>
      <c r="AA39" s="54"/>
      <c r="AB39" s="54"/>
      <c r="AC39" s="50"/>
      <c r="AD39" s="54"/>
      <c r="AE39" s="54"/>
      <c r="AF39" s="54"/>
      <c r="AG39" s="50"/>
    </row>
    <row r="40" spans="1:33" ht="15.6">
      <c r="A40" s="150"/>
      <c r="B40" s="55">
        <v>1</v>
      </c>
      <c r="C40" s="56">
        <f>COUNTIF(C11:C35,1)</f>
        <v>0</v>
      </c>
      <c r="D40" s="56">
        <f t="shared" ref="D40:V40" si="18">COUNTIF(D11:D35,1)</f>
        <v>6</v>
      </c>
      <c r="E40" s="56">
        <f t="shared" si="18"/>
        <v>0</v>
      </c>
      <c r="F40" s="56">
        <f t="shared" si="18"/>
        <v>6</v>
      </c>
      <c r="G40" s="56">
        <f t="shared" si="18"/>
        <v>0</v>
      </c>
      <c r="H40" s="56">
        <f t="shared" si="18"/>
        <v>6</v>
      </c>
      <c r="I40" s="56">
        <f t="shared" si="18"/>
        <v>0</v>
      </c>
      <c r="J40" s="56">
        <f t="shared" si="18"/>
        <v>7</v>
      </c>
      <c r="K40" s="56">
        <f t="shared" si="18"/>
        <v>0</v>
      </c>
      <c r="L40" s="56">
        <f t="shared" si="18"/>
        <v>6</v>
      </c>
      <c r="M40" s="56">
        <f t="shared" si="18"/>
        <v>0</v>
      </c>
      <c r="N40" s="56">
        <f t="shared" si="18"/>
        <v>7</v>
      </c>
      <c r="O40" s="56">
        <f t="shared" si="18"/>
        <v>0</v>
      </c>
      <c r="P40" s="56">
        <f t="shared" si="18"/>
        <v>6</v>
      </c>
      <c r="Q40" s="56">
        <f t="shared" si="18"/>
        <v>0</v>
      </c>
      <c r="R40" s="56">
        <f t="shared" si="18"/>
        <v>6</v>
      </c>
      <c r="S40" s="56">
        <f t="shared" si="18"/>
        <v>0</v>
      </c>
      <c r="T40" s="56">
        <f t="shared" si="18"/>
        <v>6</v>
      </c>
      <c r="U40" s="56">
        <f t="shared" si="18"/>
        <v>0</v>
      </c>
      <c r="V40" s="56">
        <f t="shared" si="18"/>
        <v>7</v>
      </c>
      <c r="X40" s="148"/>
      <c r="Y40" s="148"/>
      <c r="Z40" s="54"/>
      <c r="AA40" s="54"/>
      <c r="AB40" s="54"/>
      <c r="AC40" s="50"/>
      <c r="AD40" s="54"/>
      <c r="AE40" s="54"/>
      <c r="AF40" s="54"/>
      <c r="AG40" s="50"/>
    </row>
    <row r="41" spans="1:33" ht="15.6">
      <c r="A41" s="114"/>
      <c r="B41" s="55" t="s">
        <v>88</v>
      </c>
      <c r="C41" s="51">
        <f>C38+C39+C40</f>
        <v>20</v>
      </c>
      <c r="D41" s="51">
        <f t="shared" ref="D41:V41" si="19">D38+D39+D40</f>
        <v>21</v>
      </c>
      <c r="E41" s="51">
        <f t="shared" si="19"/>
        <v>20</v>
      </c>
      <c r="F41" s="51">
        <f t="shared" si="19"/>
        <v>21</v>
      </c>
      <c r="G41" s="51">
        <f t="shared" si="19"/>
        <v>20</v>
      </c>
      <c r="H41" s="51">
        <f t="shared" si="19"/>
        <v>21</v>
      </c>
      <c r="I41" s="51">
        <f t="shared" si="19"/>
        <v>20</v>
      </c>
      <c r="J41" s="51">
        <f t="shared" si="19"/>
        <v>21</v>
      </c>
      <c r="K41" s="51">
        <f t="shared" si="19"/>
        <v>20</v>
      </c>
      <c r="L41" s="51">
        <f t="shared" si="19"/>
        <v>21</v>
      </c>
      <c r="M41" s="51">
        <f t="shared" si="19"/>
        <v>20</v>
      </c>
      <c r="N41" s="51">
        <f t="shared" si="19"/>
        <v>21</v>
      </c>
      <c r="O41" s="51">
        <f t="shared" si="19"/>
        <v>20</v>
      </c>
      <c r="P41" s="51">
        <f t="shared" si="19"/>
        <v>21</v>
      </c>
      <c r="Q41" s="51">
        <f t="shared" si="19"/>
        <v>20</v>
      </c>
      <c r="R41" s="51">
        <f t="shared" si="19"/>
        <v>21</v>
      </c>
      <c r="S41" s="51">
        <f t="shared" si="19"/>
        <v>20</v>
      </c>
      <c r="T41" s="51">
        <f t="shared" si="19"/>
        <v>21</v>
      </c>
      <c r="U41" s="51">
        <f t="shared" si="19"/>
        <v>20</v>
      </c>
      <c r="V41" s="51">
        <f t="shared" si="19"/>
        <v>21</v>
      </c>
      <c r="X41" s="119"/>
      <c r="Y41" s="119"/>
      <c r="Z41" s="54"/>
      <c r="AA41" s="54"/>
      <c r="AB41" s="54"/>
      <c r="AC41" s="50"/>
      <c r="AD41" s="54"/>
      <c r="AE41" s="54"/>
      <c r="AF41" s="54"/>
      <c r="AG41" s="50"/>
    </row>
    <row r="42" spans="1:33">
      <c r="X42" s="50"/>
      <c r="Y42" s="50"/>
      <c r="Z42" s="50"/>
      <c r="AA42" s="50"/>
      <c r="AB42" s="50"/>
      <c r="AC42" s="50"/>
      <c r="AD42" s="50"/>
      <c r="AE42" s="50"/>
      <c r="AF42" s="50"/>
    </row>
    <row r="43" spans="1:33" ht="15.6">
      <c r="A43" s="154" t="s">
        <v>89</v>
      </c>
      <c r="B43" s="51" t="s">
        <v>77</v>
      </c>
      <c r="C43" s="51" t="s">
        <v>93</v>
      </c>
      <c r="D43" s="51" t="s">
        <v>16</v>
      </c>
      <c r="W43" s="50"/>
      <c r="X43" s="50"/>
      <c r="Y43" s="50"/>
      <c r="Z43" s="50"/>
      <c r="AA43" s="50"/>
      <c r="AB43" s="50"/>
      <c r="AC43" s="50"/>
      <c r="AD43" s="50"/>
      <c r="AE43" s="50"/>
      <c r="AF43" s="50"/>
    </row>
    <row r="44" spans="1:33" ht="15.75" customHeight="1">
      <c r="A44" s="155"/>
      <c r="B44" s="57">
        <v>0</v>
      </c>
      <c r="C44" s="58">
        <f>C38+E38+G38+I38+K38+M38+O38+Q38+S38+U38</f>
        <v>140</v>
      </c>
      <c r="D44" s="58">
        <f>D38+F38+H38+J38+L38+N38+P38+R38+T38+V38</f>
        <v>10</v>
      </c>
    </row>
    <row r="45" spans="1:33" ht="15.6">
      <c r="A45" s="155"/>
      <c r="B45" s="57">
        <v>0.5</v>
      </c>
      <c r="C45" s="58">
        <f t="shared" ref="C45:D46" si="20">C39+E39+G39+I39+K39+M39+O39+Q39+S39+U39</f>
        <v>60</v>
      </c>
      <c r="D45" s="58">
        <f t="shared" si="20"/>
        <v>137</v>
      </c>
    </row>
    <row r="46" spans="1:33" ht="15.6">
      <c r="A46" s="156"/>
      <c r="B46" s="57">
        <v>1</v>
      </c>
      <c r="C46" s="58">
        <f t="shared" si="20"/>
        <v>0</v>
      </c>
      <c r="D46" s="58">
        <f t="shared" si="20"/>
        <v>63</v>
      </c>
    </row>
  </sheetData>
  <sheetProtection algorithmName="SHA-512" hashValue="048DKinZsnf/Sawv7xS2zEoFddD0xewquJW+936NXSkTXGrSrG9M5Q0Gt2nGtaLsURxkEv0he7wuM/A/3ix0Hw==" saltValue="41kteM2rBGxc2cuDv/5JUw==" spinCount="100000" sheet="1" objects="1" scenarios="1" selectLockedCells="1"/>
  <mergeCells count="48">
    <mergeCell ref="X31:Y31"/>
    <mergeCell ref="X32:Y32"/>
    <mergeCell ref="X33:Y33"/>
    <mergeCell ref="X34:Y34"/>
    <mergeCell ref="X35:Y35"/>
    <mergeCell ref="A43:A46"/>
    <mergeCell ref="A37:A40"/>
    <mergeCell ref="X6:Y10"/>
    <mergeCell ref="Z6:AB9"/>
    <mergeCell ref="AD6:AF9"/>
    <mergeCell ref="X11:Y11"/>
    <mergeCell ref="X12:Y12"/>
    <mergeCell ref="X13:Y13"/>
    <mergeCell ref="X14:Y14"/>
    <mergeCell ref="X15:Y15"/>
    <mergeCell ref="X16:Y16"/>
    <mergeCell ref="X17:Y17"/>
    <mergeCell ref="X18:Y18"/>
    <mergeCell ref="X19:Y19"/>
    <mergeCell ref="X20:Y20"/>
    <mergeCell ref="X21:Y21"/>
    <mergeCell ref="X22:Y22"/>
    <mergeCell ref="C6:V6"/>
    <mergeCell ref="C7:K7"/>
    <mergeCell ref="L7:V7"/>
    <mergeCell ref="C8:D8"/>
    <mergeCell ref="E8:F8"/>
    <mergeCell ref="G8:H8"/>
    <mergeCell ref="I8:J8"/>
    <mergeCell ref="K8:L8"/>
    <mergeCell ref="M8:N8"/>
    <mergeCell ref="O8:P8"/>
    <mergeCell ref="X40:Y40"/>
    <mergeCell ref="X39:Y39"/>
    <mergeCell ref="X38:Y38"/>
    <mergeCell ref="X37:Y37"/>
    <mergeCell ref="Q8:R8"/>
    <mergeCell ref="S8:T8"/>
    <mergeCell ref="U8:V8"/>
    <mergeCell ref="X28:Y28"/>
    <mergeCell ref="X29:Y29"/>
    <mergeCell ref="X30:Y30"/>
    <mergeCell ref="X36:Y36"/>
    <mergeCell ref="X23:Y23"/>
    <mergeCell ref="X24:Y24"/>
    <mergeCell ref="X25:Y25"/>
    <mergeCell ref="X26:Y26"/>
    <mergeCell ref="X27:Y27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73"/>
  <sheetViews>
    <sheetView topLeftCell="A7" zoomScale="70" zoomScaleNormal="70" workbookViewId="0">
      <selection activeCell="R16" sqref="R16:R19"/>
    </sheetView>
  </sheetViews>
  <sheetFormatPr defaultColWidth="9.109375" defaultRowHeight="14.4"/>
  <cols>
    <col min="1" max="1" width="9.109375" style="25"/>
    <col min="2" max="2" width="26.44140625" style="25" customWidth="1"/>
    <col min="3" max="5" width="9.109375" style="25"/>
    <col min="6" max="6" width="8.44140625" style="25" customWidth="1"/>
    <col min="7" max="17" width="9.109375" style="25"/>
    <col min="18" max="18" width="9.6640625" style="25" customWidth="1"/>
    <col min="19" max="30" width="9.109375" style="25"/>
    <col min="31" max="31" width="16.44140625" style="25" customWidth="1"/>
    <col min="32" max="16384" width="9.109375" style="25"/>
  </cols>
  <sheetData>
    <row r="1" spans="1:38" ht="15" customHeight="1">
      <c r="A1" s="199" t="s">
        <v>72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1:38" ht="29.7" customHeight="1">
      <c r="A2" s="200" t="s">
        <v>97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</row>
    <row r="3" spans="1:38" ht="25.2" customHeight="1" thickBot="1">
      <c r="A3" s="201" t="s">
        <v>96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</row>
    <row r="4" spans="1:38" ht="15" customHeight="1" thickBot="1">
      <c r="A4" s="202" t="s">
        <v>17</v>
      </c>
      <c r="B4" s="205" t="s">
        <v>2</v>
      </c>
      <c r="C4" s="208" t="s">
        <v>73</v>
      </c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10"/>
      <c r="AD4" s="138" t="s">
        <v>78</v>
      </c>
      <c r="AE4" s="140"/>
      <c r="AF4" s="138" t="s">
        <v>94</v>
      </c>
      <c r="AG4" s="139"/>
      <c r="AH4" s="140"/>
      <c r="AJ4" s="138" t="s">
        <v>79</v>
      </c>
      <c r="AK4" s="139"/>
      <c r="AL4" s="140"/>
    </row>
    <row r="5" spans="1:38" ht="15" customHeight="1" thickBot="1">
      <c r="A5" s="203"/>
      <c r="B5" s="206"/>
      <c r="C5" s="208" t="s">
        <v>75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10"/>
      <c r="AD5" s="141"/>
      <c r="AE5" s="143"/>
      <c r="AF5" s="141"/>
      <c r="AG5" s="142"/>
      <c r="AH5" s="143"/>
      <c r="AJ5" s="141"/>
      <c r="AK5" s="142"/>
      <c r="AL5" s="143"/>
    </row>
    <row r="6" spans="1:38" ht="26.7" customHeight="1">
      <c r="A6" s="203"/>
      <c r="B6" s="206"/>
      <c r="C6" s="206" t="s">
        <v>76</v>
      </c>
      <c r="D6" s="211"/>
      <c r="E6" s="206" t="s">
        <v>5</v>
      </c>
      <c r="F6" s="211"/>
      <c r="G6" s="206" t="s">
        <v>6</v>
      </c>
      <c r="H6" s="211"/>
      <c r="I6" s="206" t="s">
        <v>7</v>
      </c>
      <c r="J6" s="211"/>
      <c r="K6" s="206" t="s">
        <v>21</v>
      </c>
      <c r="L6" s="211"/>
      <c r="M6" s="206" t="s">
        <v>22</v>
      </c>
      <c r="N6" s="211"/>
      <c r="O6" s="206" t="s">
        <v>32</v>
      </c>
      <c r="P6" s="211"/>
      <c r="Q6" s="206" t="s">
        <v>33</v>
      </c>
      <c r="R6" s="211"/>
      <c r="S6" s="206" t="s">
        <v>63</v>
      </c>
      <c r="T6" s="211"/>
      <c r="U6" s="206" t="s">
        <v>40</v>
      </c>
      <c r="V6" s="211"/>
      <c r="W6" s="206" t="s">
        <v>68</v>
      </c>
      <c r="X6" s="211"/>
      <c r="Y6" s="206" t="s">
        <v>50</v>
      </c>
      <c r="Z6" s="211"/>
      <c r="AA6" s="206" t="s">
        <v>51</v>
      </c>
      <c r="AB6" s="211"/>
      <c r="AD6" s="141"/>
      <c r="AE6" s="143"/>
      <c r="AF6" s="141"/>
      <c r="AG6" s="142"/>
      <c r="AH6" s="143"/>
      <c r="AJ6" s="141"/>
      <c r="AK6" s="142"/>
      <c r="AL6" s="143"/>
    </row>
    <row r="7" spans="1:38" ht="52.95" customHeight="1">
      <c r="A7" s="203"/>
      <c r="B7" s="206"/>
      <c r="C7" s="206"/>
      <c r="D7" s="211"/>
      <c r="E7" s="206"/>
      <c r="F7" s="211"/>
      <c r="G7" s="206"/>
      <c r="H7" s="211"/>
      <c r="I7" s="206"/>
      <c r="J7" s="211"/>
      <c r="K7" s="206"/>
      <c r="L7" s="211"/>
      <c r="M7" s="206"/>
      <c r="N7" s="211"/>
      <c r="O7" s="206"/>
      <c r="P7" s="211"/>
      <c r="Q7" s="206"/>
      <c r="R7" s="211"/>
      <c r="S7" s="206"/>
      <c r="T7" s="211"/>
      <c r="U7" s="206"/>
      <c r="V7" s="211"/>
      <c r="W7" s="206"/>
      <c r="X7" s="211"/>
      <c r="Y7" s="206"/>
      <c r="Z7" s="211"/>
      <c r="AA7" s="206"/>
      <c r="AB7" s="211"/>
      <c r="AD7" s="141"/>
      <c r="AE7" s="143"/>
      <c r="AF7" s="141"/>
      <c r="AG7" s="142"/>
      <c r="AH7" s="143"/>
      <c r="AJ7" s="141"/>
      <c r="AK7" s="142"/>
      <c r="AL7" s="143"/>
    </row>
    <row r="8" spans="1:38" ht="16.2" thickBot="1">
      <c r="A8" s="204"/>
      <c r="B8" s="207"/>
      <c r="C8" s="51" t="s">
        <v>93</v>
      </c>
      <c r="D8" s="51" t="s">
        <v>16</v>
      </c>
      <c r="E8" s="51" t="s">
        <v>93</v>
      </c>
      <c r="F8" s="51" t="s">
        <v>16</v>
      </c>
      <c r="G8" s="51" t="s">
        <v>93</v>
      </c>
      <c r="H8" s="51" t="s">
        <v>16</v>
      </c>
      <c r="I8" s="51" t="s">
        <v>93</v>
      </c>
      <c r="J8" s="51" t="s">
        <v>16</v>
      </c>
      <c r="K8" s="51" t="s">
        <v>93</v>
      </c>
      <c r="L8" s="51" t="s">
        <v>16</v>
      </c>
      <c r="M8" s="51" t="s">
        <v>93</v>
      </c>
      <c r="N8" s="51" t="s">
        <v>16</v>
      </c>
      <c r="O8" s="51" t="s">
        <v>93</v>
      </c>
      <c r="P8" s="51" t="s">
        <v>16</v>
      </c>
      <c r="Q8" s="51" t="s">
        <v>93</v>
      </c>
      <c r="R8" s="51" t="s">
        <v>16</v>
      </c>
      <c r="S8" s="51" t="s">
        <v>93</v>
      </c>
      <c r="T8" s="51" t="s">
        <v>16</v>
      </c>
      <c r="U8" s="51" t="s">
        <v>93</v>
      </c>
      <c r="V8" s="51" t="s">
        <v>16</v>
      </c>
      <c r="W8" s="51" t="s">
        <v>93</v>
      </c>
      <c r="X8" s="51" t="s">
        <v>16</v>
      </c>
      <c r="Y8" s="51" t="s">
        <v>93</v>
      </c>
      <c r="Z8" s="51" t="s">
        <v>16</v>
      </c>
      <c r="AA8" s="51" t="s">
        <v>93</v>
      </c>
      <c r="AB8" s="51" t="s">
        <v>16</v>
      </c>
      <c r="AD8" s="141"/>
      <c r="AE8" s="143"/>
      <c r="AF8" s="144"/>
      <c r="AG8" s="145"/>
      <c r="AH8" s="146"/>
      <c r="AI8" s="26"/>
      <c r="AJ8" s="144"/>
      <c r="AK8" s="145"/>
      <c r="AL8" s="146"/>
    </row>
    <row r="9" spans="1:38" ht="16.2" thickBot="1">
      <c r="A9" s="32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33">
        <v>12</v>
      </c>
      <c r="M9" s="33">
        <v>13</v>
      </c>
      <c r="N9" s="33">
        <v>14</v>
      </c>
      <c r="O9" s="33">
        <v>15</v>
      </c>
      <c r="P9" s="33">
        <v>16</v>
      </c>
      <c r="Q9" s="33">
        <v>17</v>
      </c>
      <c r="R9" s="33">
        <v>18</v>
      </c>
      <c r="S9" s="33">
        <v>19</v>
      </c>
      <c r="T9" s="33">
        <v>20</v>
      </c>
      <c r="U9" s="33">
        <v>21</v>
      </c>
      <c r="V9" s="33">
        <v>22</v>
      </c>
      <c r="W9" s="33">
        <v>23</v>
      </c>
      <c r="X9" s="33">
        <v>24</v>
      </c>
      <c r="Y9" s="33">
        <v>25</v>
      </c>
      <c r="Z9" s="33">
        <v>26</v>
      </c>
      <c r="AA9" s="33">
        <v>27</v>
      </c>
      <c r="AB9" s="33">
        <v>28</v>
      </c>
      <c r="AD9" s="144"/>
      <c r="AE9" s="146"/>
      <c r="AF9" s="34">
        <v>0</v>
      </c>
      <c r="AG9" s="35">
        <v>0.5</v>
      </c>
      <c r="AH9" s="36">
        <v>1</v>
      </c>
      <c r="AI9" s="26"/>
      <c r="AJ9" s="37">
        <v>0</v>
      </c>
      <c r="AK9" s="38">
        <v>0.5</v>
      </c>
      <c r="AL9" s="39">
        <v>1</v>
      </c>
    </row>
    <row r="10" spans="1:38" ht="15.6">
      <c r="A10" s="40">
        <v>1</v>
      </c>
      <c r="B10" s="41" t="str">
        <f>Позн.разв!B11</f>
        <v>Амбульмамбеков Марк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D10" s="149" t="str">
        <f>B10</f>
        <v>Амбульмамбеков Марк</v>
      </c>
      <c r="AE10" s="149"/>
      <c r="AF10" s="43">
        <f>COUNTIFS(C$8:AB$8,"НГ",C10:AB10,0)</f>
        <v>0</v>
      </c>
      <c r="AG10" s="44">
        <f>COUNTIFS(C$8:AB$8,"НГ",C10:AB10,0.5)</f>
        <v>0</v>
      </c>
      <c r="AH10" s="44">
        <f>COUNTIFS(C$8:AB$8,"НГ",C10:AB10,1)</f>
        <v>0</v>
      </c>
      <c r="AI10" s="26"/>
      <c r="AJ10" s="44">
        <f>COUNTIFS(C$8:AB$8,"КГ",C10:AB10,0)</f>
        <v>0</v>
      </c>
      <c r="AK10" s="44">
        <f>COUNTIFS(C$8:AB$8,"КГ",C10:AB10,0.5)</f>
        <v>0</v>
      </c>
      <c r="AL10" s="44">
        <f>COUNTIFS(C$8:AB$8,"КГ",C10:AB10,1)</f>
        <v>0</v>
      </c>
    </row>
    <row r="11" spans="1:38" ht="15.6">
      <c r="A11" s="40">
        <v>2</v>
      </c>
      <c r="B11" s="41" t="str">
        <f>Позн.разв!B12</f>
        <v>Бельба Татьяна</v>
      </c>
      <c r="C11" s="16">
        <v>0.5</v>
      </c>
      <c r="D11" s="16">
        <v>1</v>
      </c>
      <c r="E11" s="16">
        <v>0</v>
      </c>
      <c r="F11" s="16">
        <v>0.5</v>
      </c>
      <c r="G11" s="16">
        <v>0</v>
      </c>
      <c r="H11" s="16">
        <v>1</v>
      </c>
      <c r="I11" s="16">
        <v>0.5</v>
      </c>
      <c r="J11" s="16">
        <v>1</v>
      </c>
      <c r="K11" s="16">
        <v>0.5</v>
      </c>
      <c r="L11" s="16">
        <v>1</v>
      </c>
      <c r="M11" s="16">
        <v>0.5</v>
      </c>
      <c r="N11" s="16">
        <v>1</v>
      </c>
      <c r="O11" s="16">
        <v>0</v>
      </c>
      <c r="P11" s="16">
        <v>1</v>
      </c>
      <c r="Q11" s="16">
        <v>0</v>
      </c>
      <c r="R11" s="16">
        <v>1</v>
      </c>
      <c r="S11" s="16">
        <v>0</v>
      </c>
      <c r="T11" s="16">
        <v>1</v>
      </c>
      <c r="U11" s="16">
        <v>0.5</v>
      </c>
      <c r="V11" s="16">
        <v>1</v>
      </c>
      <c r="W11" s="16">
        <v>0</v>
      </c>
      <c r="X11" s="16">
        <v>1</v>
      </c>
      <c r="Y11" s="16">
        <v>0</v>
      </c>
      <c r="Z11" s="16">
        <v>1</v>
      </c>
      <c r="AA11" s="16">
        <v>0</v>
      </c>
      <c r="AB11" s="16">
        <v>1</v>
      </c>
      <c r="AD11" s="149" t="str">
        <f t="shared" ref="AD11:AD29" si="0">B11</f>
        <v>Бельба Татьяна</v>
      </c>
      <c r="AE11" s="149"/>
      <c r="AF11" s="43">
        <f t="shared" ref="AF11:AF34" si="1">COUNTIFS(C$8:AB$8,"НГ",C11:AB11,0)</f>
        <v>8</v>
      </c>
      <c r="AG11" s="44">
        <f t="shared" ref="AG11:AG34" si="2">COUNTIFS(C$8:AB$8,"НГ",C11:AB11,0.5)</f>
        <v>5</v>
      </c>
      <c r="AH11" s="44">
        <f t="shared" ref="AH11:AH34" si="3">COUNTIFS(C$8:AB$8,"НГ",C11:AB11,1)</f>
        <v>0</v>
      </c>
      <c r="AI11" s="26"/>
      <c r="AJ11" s="44">
        <f t="shared" ref="AJ11:AJ29" si="4">COUNTIFS(C$8:AB$8,"КГ",C11:AB11,0)</f>
        <v>0</v>
      </c>
      <c r="AK11" s="44">
        <f t="shared" ref="AK11:AK29" si="5">COUNTIFS(C$8:AB$8,"КГ",C11:AB11,0.5)</f>
        <v>1</v>
      </c>
      <c r="AL11" s="44">
        <f t="shared" ref="AL11:AL29" si="6">COUNTIFS(C$8:AB$8,"КГ",C11:AB11,1)</f>
        <v>12</v>
      </c>
    </row>
    <row r="12" spans="1:38" ht="15.6">
      <c r="A12" s="40">
        <v>3</v>
      </c>
      <c r="B12" s="41" t="str">
        <f>Позн.разв!B13</f>
        <v>Волков Мирон</v>
      </c>
      <c r="C12" s="16">
        <v>0</v>
      </c>
      <c r="D12" s="16">
        <v>0.5</v>
      </c>
      <c r="E12" s="16">
        <v>0</v>
      </c>
      <c r="F12" s="16">
        <v>0.5</v>
      </c>
      <c r="G12" s="16">
        <v>0</v>
      </c>
      <c r="H12" s="16">
        <v>0.5</v>
      </c>
      <c r="I12" s="16">
        <v>0</v>
      </c>
      <c r="J12" s="16">
        <v>0.5</v>
      </c>
      <c r="K12" s="16">
        <v>0</v>
      </c>
      <c r="L12" s="16">
        <v>0.5</v>
      </c>
      <c r="M12" s="16">
        <v>0</v>
      </c>
      <c r="N12" s="16">
        <v>1</v>
      </c>
      <c r="O12" s="16">
        <v>0</v>
      </c>
      <c r="P12" s="16">
        <v>1</v>
      </c>
      <c r="Q12" s="16">
        <v>0</v>
      </c>
      <c r="R12" s="16">
        <v>1</v>
      </c>
      <c r="S12" s="16">
        <v>0</v>
      </c>
      <c r="T12" s="16">
        <v>1</v>
      </c>
      <c r="U12" s="16">
        <v>0</v>
      </c>
      <c r="V12" s="16">
        <v>0.5</v>
      </c>
      <c r="W12" s="16">
        <v>0</v>
      </c>
      <c r="X12" s="16">
        <v>1</v>
      </c>
      <c r="Y12" s="16">
        <v>0</v>
      </c>
      <c r="Z12" s="16">
        <v>1</v>
      </c>
      <c r="AA12" s="16">
        <v>0</v>
      </c>
      <c r="AB12" s="16">
        <v>1</v>
      </c>
      <c r="AD12" s="149" t="str">
        <f t="shared" si="0"/>
        <v>Волков Мирон</v>
      </c>
      <c r="AE12" s="149"/>
      <c r="AF12" s="43">
        <f t="shared" si="1"/>
        <v>13</v>
      </c>
      <c r="AG12" s="44">
        <f t="shared" si="2"/>
        <v>0</v>
      </c>
      <c r="AH12" s="44">
        <f t="shared" si="3"/>
        <v>0</v>
      </c>
      <c r="AI12" s="26"/>
      <c r="AJ12" s="44">
        <f t="shared" si="4"/>
        <v>0</v>
      </c>
      <c r="AK12" s="44">
        <f t="shared" si="5"/>
        <v>6</v>
      </c>
      <c r="AL12" s="44">
        <f t="shared" si="6"/>
        <v>7</v>
      </c>
    </row>
    <row r="13" spans="1:38" ht="15.6">
      <c r="A13" s="40">
        <v>4</v>
      </c>
      <c r="B13" s="41" t="str">
        <f>Позн.разв!B14</f>
        <v>Голуб Тимофей</v>
      </c>
      <c r="C13" s="16">
        <v>0</v>
      </c>
      <c r="D13" s="16">
        <v>1</v>
      </c>
      <c r="E13" s="16">
        <v>0</v>
      </c>
      <c r="F13" s="16">
        <v>0.5</v>
      </c>
      <c r="G13" s="16">
        <v>0</v>
      </c>
      <c r="H13" s="16">
        <v>0.5</v>
      </c>
      <c r="I13" s="16">
        <v>0</v>
      </c>
      <c r="J13" s="16">
        <v>0.5</v>
      </c>
      <c r="K13" s="16">
        <v>0</v>
      </c>
      <c r="L13" s="16">
        <v>0.5</v>
      </c>
      <c r="M13" s="16">
        <v>0</v>
      </c>
      <c r="N13" s="16">
        <v>1</v>
      </c>
      <c r="O13" s="16">
        <v>0</v>
      </c>
      <c r="P13" s="16">
        <v>1</v>
      </c>
      <c r="Q13" s="16">
        <v>0</v>
      </c>
      <c r="R13" s="16">
        <v>1</v>
      </c>
      <c r="S13" s="16">
        <v>0</v>
      </c>
      <c r="T13" s="16">
        <v>1</v>
      </c>
      <c r="U13" s="16">
        <v>0</v>
      </c>
      <c r="V13" s="16">
        <v>0.5</v>
      </c>
      <c r="W13" s="16">
        <v>0</v>
      </c>
      <c r="X13" s="16">
        <v>0.5</v>
      </c>
      <c r="Y13" s="16">
        <v>0</v>
      </c>
      <c r="Z13" s="16">
        <v>0.5</v>
      </c>
      <c r="AA13" s="16">
        <v>0</v>
      </c>
      <c r="AB13" s="16">
        <v>1</v>
      </c>
      <c r="AD13" s="149" t="str">
        <f t="shared" si="0"/>
        <v>Голуб Тимофей</v>
      </c>
      <c r="AE13" s="149"/>
      <c r="AF13" s="43">
        <f t="shared" si="1"/>
        <v>13</v>
      </c>
      <c r="AG13" s="44">
        <f t="shared" si="2"/>
        <v>0</v>
      </c>
      <c r="AH13" s="44">
        <f t="shared" si="3"/>
        <v>0</v>
      </c>
      <c r="AI13" s="26"/>
      <c r="AJ13" s="44">
        <f t="shared" si="4"/>
        <v>0</v>
      </c>
      <c r="AK13" s="44">
        <f t="shared" si="5"/>
        <v>7</v>
      </c>
      <c r="AL13" s="44">
        <f t="shared" si="6"/>
        <v>6</v>
      </c>
    </row>
    <row r="14" spans="1:38" ht="15.6">
      <c r="A14" s="40">
        <v>5</v>
      </c>
      <c r="B14" s="41" t="str">
        <f>Позн.разв!B15</f>
        <v>Голяткин Тамерлан</v>
      </c>
      <c r="C14" s="16"/>
      <c r="D14" s="16">
        <v>0.5</v>
      </c>
      <c r="E14" s="16"/>
      <c r="F14" s="16">
        <v>0.5</v>
      </c>
      <c r="G14" s="16"/>
      <c r="H14" s="16">
        <v>0.5</v>
      </c>
      <c r="I14" s="16"/>
      <c r="J14" s="16">
        <v>0.5</v>
      </c>
      <c r="K14" s="16"/>
      <c r="L14" s="16">
        <v>0.5</v>
      </c>
      <c r="M14" s="16"/>
      <c r="N14" s="16">
        <v>1</v>
      </c>
      <c r="O14" s="16"/>
      <c r="P14" s="16">
        <v>1</v>
      </c>
      <c r="Q14" s="16"/>
      <c r="R14" s="16">
        <v>1</v>
      </c>
      <c r="S14" s="16"/>
      <c r="T14" s="16">
        <v>0.5</v>
      </c>
      <c r="U14" s="16"/>
      <c r="V14" s="16">
        <v>0.5</v>
      </c>
      <c r="W14" s="16"/>
      <c r="X14" s="16">
        <v>0.5</v>
      </c>
      <c r="Y14" s="16"/>
      <c r="Z14" s="16">
        <v>0.5</v>
      </c>
      <c r="AA14" s="16"/>
      <c r="AB14" s="16">
        <v>1</v>
      </c>
      <c r="AD14" s="149" t="str">
        <f t="shared" si="0"/>
        <v>Голяткин Тамерлан</v>
      </c>
      <c r="AE14" s="149"/>
      <c r="AF14" s="43">
        <f t="shared" si="1"/>
        <v>0</v>
      </c>
      <c r="AG14" s="44">
        <f t="shared" si="2"/>
        <v>0</v>
      </c>
      <c r="AH14" s="44">
        <f t="shared" si="3"/>
        <v>0</v>
      </c>
      <c r="AI14" s="26"/>
      <c r="AJ14" s="44">
        <f t="shared" si="4"/>
        <v>0</v>
      </c>
      <c r="AK14" s="44">
        <f t="shared" si="5"/>
        <v>9</v>
      </c>
      <c r="AL14" s="44">
        <f t="shared" si="6"/>
        <v>4</v>
      </c>
    </row>
    <row r="15" spans="1:38" ht="15.6">
      <c r="A15" s="40">
        <v>6</v>
      </c>
      <c r="B15" s="41" t="str">
        <f>Позн.разв!B16</f>
        <v>Джаватхтанов Рамазан</v>
      </c>
      <c r="C15" s="16">
        <v>0</v>
      </c>
      <c r="D15" s="16">
        <v>1</v>
      </c>
      <c r="E15" s="16">
        <v>0</v>
      </c>
      <c r="F15" s="16">
        <v>0.5</v>
      </c>
      <c r="G15" s="16">
        <v>0</v>
      </c>
      <c r="H15" s="16">
        <v>0.5</v>
      </c>
      <c r="I15" s="16">
        <v>0</v>
      </c>
      <c r="J15" s="16">
        <v>1</v>
      </c>
      <c r="K15" s="16">
        <v>0</v>
      </c>
      <c r="L15" s="16">
        <v>1</v>
      </c>
      <c r="M15" s="16">
        <v>0</v>
      </c>
      <c r="N15" s="16">
        <v>1</v>
      </c>
      <c r="O15" s="16">
        <v>0</v>
      </c>
      <c r="P15" s="16">
        <v>1</v>
      </c>
      <c r="Q15" s="16">
        <v>0</v>
      </c>
      <c r="R15" s="16">
        <v>1</v>
      </c>
      <c r="S15" s="16">
        <v>0</v>
      </c>
      <c r="T15" s="16">
        <v>0.5</v>
      </c>
      <c r="U15" s="16">
        <v>0</v>
      </c>
      <c r="V15" s="16">
        <v>1</v>
      </c>
      <c r="W15" s="16">
        <v>0</v>
      </c>
      <c r="X15" s="16">
        <v>0.5</v>
      </c>
      <c r="Y15" s="16">
        <v>0</v>
      </c>
      <c r="Z15" s="16">
        <v>1</v>
      </c>
      <c r="AA15" s="16">
        <v>0</v>
      </c>
      <c r="AB15" s="16">
        <v>1</v>
      </c>
      <c r="AD15" s="149" t="str">
        <f t="shared" si="0"/>
        <v>Джаватхтанов Рамазан</v>
      </c>
      <c r="AE15" s="149"/>
      <c r="AF15" s="43">
        <f t="shared" si="1"/>
        <v>13</v>
      </c>
      <c r="AG15" s="44">
        <f t="shared" si="2"/>
        <v>0</v>
      </c>
      <c r="AH15" s="44">
        <f t="shared" si="3"/>
        <v>0</v>
      </c>
      <c r="AI15" s="26"/>
      <c r="AJ15" s="44">
        <f t="shared" si="4"/>
        <v>0</v>
      </c>
      <c r="AK15" s="44">
        <f t="shared" si="5"/>
        <v>4</v>
      </c>
      <c r="AL15" s="44">
        <f t="shared" si="6"/>
        <v>9</v>
      </c>
    </row>
    <row r="16" spans="1:38" ht="15.6">
      <c r="A16" s="40">
        <v>7</v>
      </c>
      <c r="B16" s="41" t="str">
        <f>Позн.разв!B17</f>
        <v>Евтухова Ева</v>
      </c>
      <c r="C16" s="16">
        <v>0.5</v>
      </c>
      <c r="D16" s="16">
        <v>1</v>
      </c>
      <c r="E16" s="16">
        <v>0.5</v>
      </c>
      <c r="F16" s="16">
        <v>0.5</v>
      </c>
      <c r="G16" s="16">
        <v>0</v>
      </c>
      <c r="H16" s="16">
        <v>1</v>
      </c>
      <c r="I16" s="16">
        <v>0</v>
      </c>
      <c r="J16" s="16">
        <v>1</v>
      </c>
      <c r="K16" s="16">
        <v>0.5</v>
      </c>
      <c r="L16" s="16">
        <v>1</v>
      </c>
      <c r="M16" s="16">
        <v>0.5</v>
      </c>
      <c r="N16" s="16">
        <v>1</v>
      </c>
      <c r="O16" s="16">
        <v>0.5</v>
      </c>
      <c r="P16" s="16">
        <v>1</v>
      </c>
      <c r="Q16" s="16">
        <v>0</v>
      </c>
      <c r="R16" s="16">
        <v>1</v>
      </c>
      <c r="S16" s="16">
        <v>0</v>
      </c>
      <c r="T16" s="16">
        <v>1</v>
      </c>
      <c r="U16" s="16">
        <v>0.5</v>
      </c>
      <c r="V16" s="16">
        <v>1</v>
      </c>
      <c r="W16" s="16">
        <v>0</v>
      </c>
      <c r="X16" s="16">
        <v>1</v>
      </c>
      <c r="Y16" s="16">
        <v>0</v>
      </c>
      <c r="Z16" s="16">
        <v>1</v>
      </c>
      <c r="AA16" s="16">
        <v>0</v>
      </c>
      <c r="AB16" s="16">
        <v>1</v>
      </c>
      <c r="AD16" s="149" t="str">
        <f t="shared" si="0"/>
        <v>Евтухова Ева</v>
      </c>
      <c r="AE16" s="149"/>
      <c r="AF16" s="43">
        <f t="shared" si="1"/>
        <v>7</v>
      </c>
      <c r="AG16" s="44">
        <f t="shared" si="2"/>
        <v>6</v>
      </c>
      <c r="AH16" s="44">
        <f t="shared" si="3"/>
        <v>0</v>
      </c>
      <c r="AI16" s="26"/>
      <c r="AJ16" s="44">
        <f t="shared" si="4"/>
        <v>0</v>
      </c>
      <c r="AK16" s="44">
        <f t="shared" si="5"/>
        <v>1</v>
      </c>
      <c r="AL16" s="44">
        <f t="shared" si="6"/>
        <v>12</v>
      </c>
    </row>
    <row r="17" spans="1:38" ht="15.6">
      <c r="A17" s="40">
        <v>8</v>
      </c>
      <c r="B17" s="41" t="str">
        <f>Позн.разв!B18</f>
        <v>Загнойко Евгений</v>
      </c>
      <c r="C17" s="16">
        <v>0</v>
      </c>
      <c r="D17" s="16">
        <v>1</v>
      </c>
      <c r="E17" s="16">
        <v>0</v>
      </c>
      <c r="F17" s="16">
        <v>0.5</v>
      </c>
      <c r="G17" s="16">
        <v>0</v>
      </c>
      <c r="H17" s="16">
        <v>0.5</v>
      </c>
      <c r="I17" s="16">
        <v>0</v>
      </c>
      <c r="J17" s="16">
        <v>0.5</v>
      </c>
      <c r="K17" s="16">
        <v>0</v>
      </c>
      <c r="L17" s="16">
        <v>0.5</v>
      </c>
      <c r="M17" s="16">
        <v>0.5</v>
      </c>
      <c r="N17" s="16">
        <v>1</v>
      </c>
      <c r="O17" s="16">
        <v>0</v>
      </c>
      <c r="P17" s="16">
        <v>1</v>
      </c>
      <c r="Q17" s="16">
        <v>0</v>
      </c>
      <c r="R17" s="16">
        <v>1</v>
      </c>
      <c r="S17" s="16">
        <v>0</v>
      </c>
      <c r="T17" s="16">
        <v>0.5</v>
      </c>
      <c r="U17" s="16">
        <v>0</v>
      </c>
      <c r="V17" s="16">
        <v>0.5</v>
      </c>
      <c r="W17" s="16">
        <v>0</v>
      </c>
      <c r="X17" s="16">
        <v>1</v>
      </c>
      <c r="Y17" s="16">
        <v>0</v>
      </c>
      <c r="Z17" s="16">
        <v>0.5</v>
      </c>
      <c r="AA17" s="16">
        <v>0</v>
      </c>
      <c r="AB17" s="16">
        <v>0.5</v>
      </c>
      <c r="AD17" s="149" t="str">
        <f t="shared" si="0"/>
        <v>Загнойко Евгений</v>
      </c>
      <c r="AE17" s="149"/>
      <c r="AF17" s="43">
        <f t="shared" si="1"/>
        <v>12</v>
      </c>
      <c r="AG17" s="44">
        <f t="shared" si="2"/>
        <v>1</v>
      </c>
      <c r="AH17" s="44">
        <f t="shared" si="3"/>
        <v>0</v>
      </c>
      <c r="AI17" s="26"/>
      <c r="AJ17" s="44">
        <f t="shared" si="4"/>
        <v>0</v>
      </c>
      <c r="AK17" s="44">
        <f t="shared" si="5"/>
        <v>8</v>
      </c>
      <c r="AL17" s="44">
        <f t="shared" si="6"/>
        <v>5</v>
      </c>
    </row>
    <row r="18" spans="1:38" ht="15.6">
      <c r="A18" s="40">
        <v>9</v>
      </c>
      <c r="B18" s="41" t="str">
        <f>Позн.разв!B19</f>
        <v>Зносенко Константин</v>
      </c>
      <c r="C18" s="16">
        <v>0</v>
      </c>
      <c r="D18" s="16">
        <v>1</v>
      </c>
      <c r="E18" s="16">
        <v>0</v>
      </c>
      <c r="F18" s="16">
        <v>1</v>
      </c>
      <c r="G18" s="16">
        <v>0</v>
      </c>
      <c r="H18" s="16">
        <v>0.5</v>
      </c>
      <c r="I18" s="16">
        <v>0</v>
      </c>
      <c r="J18" s="16">
        <v>0.5</v>
      </c>
      <c r="K18" s="16">
        <v>0</v>
      </c>
      <c r="L18" s="16">
        <v>0.5</v>
      </c>
      <c r="M18" s="16">
        <v>0</v>
      </c>
      <c r="N18" s="16">
        <v>1</v>
      </c>
      <c r="O18" s="16">
        <v>0</v>
      </c>
      <c r="P18" s="16">
        <v>1</v>
      </c>
      <c r="Q18" s="16">
        <v>0</v>
      </c>
      <c r="R18" s="16">
        <v>1</v>
      </c>
      <c r="S18" s="16">
        <v>0</v>
      </c>
      <c r="T18" s="16">
        <v>0.5</v>
      </c>
      <c r="U18" s="16">
        <v>0</v>
      </c>
      <c r="V18" s="16">
        <v>0.5</v>
      </c>
      <c r="W18" s="16">
        <v>0</v>
      </c>
      <c r="X18" s="16">
        <v>0.5</v>
      </c>
      <c r="Y18" s="16">
        <v>0</v>
      </c>
      <c r="Z18" s="16">
        <v>1</v>
      </c>
      <c r="AA18" s="16">
        <v>0</v>
      </c>
      <c r="AB18" s="16">
        <v>1</v>
      </c>
      <c r="AD18" s="149" t="str">
        <f t="shared" si="0"/>
        <v>Зносенко Константин</v>
      </c>
      <c r="AE18" s="149"/>
      <c r="AF18" s="43">
        <f t="shared" si="1"/>
        <v>13</v>
      </c>
      <c r="AG18" s="44">
        <f t="shared" si="2"/>
        <v>0</v>
      </c>
      <c r="AH18" s="44">
        <f t="shared" si="3"/>
        <v>0</v>
      </c>
      <c r="AI18" s="26"/>
      <c r="AJ18" s="44">
        <f t="shared" si="4"/>
        <v>0</v>
      </c>
      <c r="AK18" s="44">
        <f t="shared" si="5"/>
        <v>6</v>
      </c>
      <c r="AL18" s="44">
        <f t="shared" si="6"/>
        <v>7</v>
      </c>
    </row>
    <row r="19" spans="1:38" ht="15.6">
      <c r="A19" s="40">
        <v>10</v>
      </c>
      <c r="B19" s="41" t="str">
        <f>Позн.разв!B20</f>
        <v>Кокин Руслан</v>
      </c>
      <c r="C19" s="16">
        <v>0</v>
      </c>
      <c r="D19" s="16">
        <v>0.5</v>
      </c>
      <c r="E19" s="16">
        <v>0</v>
      </c>
      <c r="F19" s="16">
        <v>0.5</v>
      </c>
      <c r="G19" s="16">
        <v>0</v>
      </c>
      <c r="H19" s="16">
        <v>0.5</v>
      </c>
      <c r="I19" s="16">
        <v>0</v>
      </c>
      <c r="J19" s="16">
        <v>0.5</v>
      </c>
      <c r="K19" s="16">
        <v>0</v>
      </c>
      <c r="L19" s="16">
        <v>1</v>
      </c>
      <c r="M19" s="16">
        <v>0</v>
      </c>
      <c r="N19" s="16">
        <v>0.5</v>
      </c>
      <c r="O19" s="16">
        <v>0</v>
      </c>
      <c r="P19" s="16">
        <v>1</v>
      </c>
      <c r="Q19" s="16">
        <v>0</v>
      </c>
      <c r="R19" s="16">
        <v>1</v>
      </c>
      <c r="S19" s="16">
        <v>0</v>
      </c>
      <c r="T19" s="16">
        <v>1</v>
      </c>
      <c r="U19" s="16">
        <v>0</v>
      </c>
      <c r="V19" s="16">
        <v>0.5</v>
      </c>
      <c r="W19" s="16">
        <v>0</v>
      </c>
      <c r="X19" s="16">
        <v>0.5</v>
      </c>
      <c r="Y19" s="16">
        <v>0</v>
      </c>
      <c r="Z19" s="16">
        <v>0.5</v>
      </c>
      <c r="AA19" s="16">
        <v>0</v>
      </c>
      <c r="AB19" s="16">
        <v>0.5</v>
      </c>
      <c r="AD19" s="149" t="str">
        <f t="shared" si="0"/>
        <v>Кокин Руслан</v>
      </c>
      <c r="AE19" s="149"/>
      <c r="AF19" s="43">
        <f t="shared" si="1"/>
        <v>13</v>
      </c>
      <c r="AG19" s="44">
        <f t="shared" si="2"/>
        <v>0</v>
      </c>
      <c r="AH19" s="44">
        <f t="shared" si="3"/>
        <v>0</v>
      </c>
      <c r="AI19" s="26"/>
      <c r="AJ19" s="44">
        <f t="shared" si="4"/>
        <v>0</v>
      </c>
      <c r="AK19" s="44">
        <f t="shared" si="5"/>
        <v>9</v>
      </c>
      <c r="AL19" s="44">
        <f t="shared" si="6"/>
        <v>4</v>
      </c>
    </row>
    <row r="20" spans="1:38" ht="15.6">
      <c r="A20" s="40">
        <v>11</v>
      </c>
      <c r="B20" s="41" t="str">
        <f>Позн.разв!B21</f>
        <v>Корягина Аглая</v>
      </c>
      <c r="C20" s="16">
        <v>0</v>
      </c>
      <c r="D20" s="16">
        <v>1</v>
      </c>
      <c r="E20" s="16">
        <v>0</v>
      </c>
      <c r="F20" s="16">
        <v>0.5</v>
      </c>
      <c r="G20" s="16">
        <v>0</v>
      </c>
      <c r="H20" s="16">
        <v>0.5</v>
      </c>
      <c r="I20" s="16">
        <v>0</v>
      </c>
      <c r="J20" s="16">
        <v>1</v>
      </c>
      <c r="K20" s="16">
        <v>0.5</v>
      </c>
      <c r="L20" s="16">
        <v>1</v>
      </c>
      <c r="M20" s="16">
        <v>0</v>
      </c>
      <c r="N20" s="16">
        <v>1</v>
      </c>
      <c r="O20" s="16">
        <v>0.5</v>
      </c>
      <c r="P20" s="16">
        <v>1</v>
      </c>
      <c r="Q20" s="16">
        <v>0</v>
      </c>
      <c r="R20" s="16">
        <v>1</v>
      </c>
      <c r="S20" s="16">
        <v>0</v>
      </c>
      <c r="T20" s="16">
        <v>0.5</v>
      </c>
      <c r="U20" s="16">
        <v>0.5</v>
      </c>
      <c r="V20" s="16">
        <v>1</v>
      </c>
      <c r="W20" s="16">
        <v>0</v>
      </c>
      <c r="X20" s="16">
        <v>1</v>
      </c>
      <c r="Y20" s="16">
        <v>0</v>
      </c>
      <c r="Z20" s="16">
        <v>1</v>
      </c>
      <c r="AA20" s="16">
        <v>0</v>
      </c>
      <c r="AB20" s="16">
        <v>1</v>
      </c>
      <c r="AD20" s="149" t="str">
        <f t="shared" si="0"/>
        <v>Корягина Аглая</v>
      </c>
      <c r="AE20" s="149"/>
      <c r="AF20" s="43">
        <f t="shared" si="1"/>
        <v>10</v>
      </c>
      <c r="AG20" s="44">
        <f t="shared" si="2"/>
        <v>3</v>
      </c>
      <c r="AH20" s="44">
        <f t="shared" si="3"/>
        <v>0</v>
      </c>
      <c r="AI20" s="26"/>
      <c r="AJ20" s="44">
        <f t="shared" si="4"/>
        <v>0</v>
      </c>
      <c r="AK20" s="44">
        <f t="shared" si="5"/>
        <v>3</v>
      </c>
      <c r="AL20" s="44">
        <f t="shared" si="6"/>
        <v>10</v>
      </c>
    </row>
    <row r="21" spans="1:38" ht="15.6">
      <c r="A21" s="40">
        <v>12</v>
      </c>
      <c r="B21" s="41" t="str">
        <f>Позн.разв!B22</f>
        <v>Корягина Мирослава</v>
      </c>
      <c r="C21" s="16">
        <v>0</v>
      </c>
      <c r="D21" s="16">
        <v>1</v>
      </c>
      <c r="E21" s="16">
        <v>0</v>
      </c>
      <c r="F21" s="16">
        <v>0.5</v>
      </c>
      <c r="G21" s="16">
        <v>0</v>
      </c>
      <c r="H21" s="16">
        <v>0.5</v>
      </c>
      <c r="I21" s="16">
        <v>0</v>
      </c>
      <c r="J21" s="16">
        <v>1</v>
      </c>
      <c r="K21" s="16">
        <v>0.5</v>
      </c>
      <c r="L21" s="16">
        <v>1</v>
      </c>
      <c r="M21" s="16">
        <v>0</v>
      </c>
      <c r="N21" s="16">
        <v>1</v>
      </c>
      <c r="O21" s="16">
        <v>0.5</v>
      </c>
      <c r="P21" s="16">
        <v>1</v>
      </c>
      <c r="Q21" s="16">
        <v>0</v>
      </c>
      <c r="R21" s="16">
        <v>1</v>
      </c>
      <c r="S21" s="16">
        <v>0</v>
      </c>
      <c r="T21" s="16">
        <v>0.5</v>
      </c>
      <c r="U21" s="16">
        <v>0.5</v>
      </c>
      <c r="V21" s="16">
        <v>1</v>
      </c>
      <c r="W21" s="16">
        <v>0</v>
      </c>
      <c r="X21" s="16">
        <v>1</v>
      </c>
      <c r="Y21" s="16">
        <v>0</v>
      </c>
      <c r="Z21" s="16">
        <v>1</v>
      </c>
      <c r="AA21" s="16">
        <v>0</v>
      </c>
      <c r="AB21" s="16">
        <v>1</v>
      </c>
      <c r="AD21" s="149" t="str">
        <f t="shared" si="0"/>
        <v>Корягина Мирослава</v>
      </c>
      <c r="AE21" s="149"/>
      <c r="AF21" s="43">
        <f t="shared" si="1"/>
        <v>10</v>
      </c>
      <c r="AG21" s="44">
        <f t="shared" si="2"/>
        <v>3</v>
      </c>
      <c r="AH21" s="44">
        <f t="shared" si="3"/>
        <v>0</v>
      </c>
      <c r="AI21" s="26"/>
      <c r="AJ21" s="44">
        <f t="shared" si="4"/>
        <v>0</v>
      </c>
      <c r="AK21" s="44">
        <f t="shared" si="5"/>
        <v>3</v>
      </c>
      <c r="AL21" s="44">
        <f t="shared" si="6"/>
        <v>10</v>
      </c>
    </row>
    <row r="22" spans="1:38" ht="15.6">
      <c r="A22" s="40">
        <v>13</v>
      </c>
      <c r="B22" s="41" t="str">
        <f>Позн.разв!B23</f>
        <v>Ломакина Полина</v>
      </c>
      <c r="C22" s="16">
        <v>0.5</v>
      </c>
      <c r="D22" s="16">
        <v>1</v>
      </c>
      <c r="E22" s="16">
        <v>0.5</v>
      </c>
      <c r="F22" s="16">
        <v>1</v>
      </c>
      <c r="G22" s="16">
        <v>0</v>
      </c>
      <c r="H22" s="16">
        <v>1</v>
      </c>
      <c r="I22" s="16">
        <v>0</v>
      </c>
      <c r="J22" s="16">
        <v>1</v>
      </c>
      <c r="K22" s="16">
        <v>0</v>
      </c>
      <c r="L22" s="16">
        <v>1</v>
      </c>
      <c r="M22" s="16">
        <v>0.5</v>
      </c>
      <c r="N22" s="16">
        <v>1</v>
      </c>
      <c r="O22" s="16">
        <v>0.5</v>
      </c>
      <c r="P22" s="16">
        <v>1</v>
      </c>
      <c r="Q22" s="16">
        <v>0</v>
      </c>
      <c r="R22" s="16">
        <v>1</v>
      </c>
      <c r="S22" s="16">
        <v>0</v>
      </c>
      <c r="T22" s="16">
        <v>1</v>
      </c>
      <c r="U22" s="16">
        <v>0.5</v>
      </c>
      <c r="V22" s="16">
        <v>1</v>
      </c>
      <c r="W22" s="16">
        <v>0</v>
      </c>
      <c r="X22" s="16">
        <v>1</v>
      </c>
      <c r="Y22" s="16">
        <v>0</v>
      </c>
      <c r="Z22" s="16">
        <v>1</v>
      </c>
      <c r="AA22" s="16">
        <v>0</v>
      </c>
      <c r="AB22" s="16">
        <v>1</v>
      </c>
      <c r="AD22" s="149" t="str">
        <f t="shared" si="0"/>
        <v>Ломакина Полина</v>
      </c>
      <c r="AE22" s="149"/>
      <c r="AF22" s="43">
        <f t="shared" si="1"/>
        <v>8</v>
      </c>
      <c r="AG22" s="44">
        <f t="shared" si="2"/>
        <v>5</v>
      </c>
      <c r="AH22" s="44">
        <f t="shared" si="3"/>
        <v>0</v>
      </c>
      <c r="AI22" s="26"/>
      <c r="AJ22" s="44">
        <f t="shared" si="4"/>
        <v>0</v>
      </c>
      <c r="AK22" s="44">
        <f t="shared" si="5"/>
        <v>0</v>
      </c>
      <c r="AL22" s="44">
        <f t="shared" si="6"/>
        <v>13</v>
      </c>
    </row>
    <row r="23" spans="1:38" ht="15.6">
      <c r="A23" s="40">
        <v>14</v>
      </c>
      <c r="B23" s="41" t="str">
        <f>Позн.разв!B24</f>
        <v>Мартыненков Илья</v>
      </c>
      <c r="C23" s="16">
        <v>0</v>
      </c>
      <c r="D23" s="16">
        <v>0.5</v>
      </c>
      <c r="E23" s="16">
        <v>0</v>
      </c>
      <c r="F23" s="16">
        <v>0.5</v>
      </c>
      <c r="G23" s="16">
        <v>0</v>
      </c>
      <c r="H23" s="16">
        <v>0.5</v>
      </c>
      <c r="I23" s="16">
        <v>0</v>
      </c>
      <c r="J23" s="16">
        <v>0.5</v>
      </c>
      <c r="K23" s="16">
        <v>0</v>
      </c>
      <c r="L23" s="16">
        <v>0.5</v>
      </c>
      <c r="M23" s="16">
        <v>0</v>
      </c>
      <c r="N23" s="16">
        <v>0.5</v>
      </c>
      <c r="O23" s="16">
        <v>0</v>
      </c>
      <c r="P23" s="16">
        <v>1</v>
      </c>
      <c r="Q23" s="16">
        <v>0</v>
      </c>
      <c r="R23" s="16">
        <v>0.5</v>
      </c>
      <c r="S23" s="16">
        <v>0</v>
      </c>
      <c r="T23" s="16">
        <v>0.5</v>
      </c>
      <c r="U23" s="16">
        <v>0</v>
      </c>
      <c r="V23" s="16">
        <v>0.5</v>
      </c>
      <c r="W23" s="16">
        <v>0</v>
      </c>
      <c r="X23" s="16">
        <v>0.5</v>
      </c>
      <c r="Y23" s="16">
        <v>0</v>
      </c>
      <c r="Z23" s="16">
        <v>1</v>
      </c>
      <c r="AA23" s="16">
        <v>0</v>
      </c>
      <c r="AB23" s="16">
        <v>1</v>
      </c>
      <c r="AD23" s="149" t="str">
        <f t="shared" si="0"/>
        <v>Мартыненков Илья</v>
      </c>
      <c r="AE23" s="149"/>
      <c r="AF23" s="43">
        <f t="shared" si="1"/>
        <v>13</v>
      </c>
      <c r="AG23" s="44">
        <f t="shared" si="2"/>
        <v>0</v>
      </c>
      <c r="AH23" s="44">
        <f t="shared" si="3"/>
        <v>0</v>
      </c>
      <c r="AI23" s="26"/>
      <c r="AJ23" s="44">
        <f t="shared" si="4"/>
        <v>0</v>
      </c>
      <c r="AK23" s="44">
        <f t="shared" si="5"/>
        <v>10</v>
      </c>
      <c r="AL23" s="44">
        <f t="shared" si="6"/>
        <v>3</v>
      </c>
    </row>
    <row r="24" spans="1:38" ht="15.6">
      <c r="A24" s="40">
        <v>15</v>
      </c>
      <c r="B24" s="41" t="str">
        <f>Позн.разв!B25</f>
        <v>Мельничук Роман</v>
      </c>
      <c r="C24" s="16">
        <v>0</v>
      </c>
      <c r="D24" s="16"/>
      <c r="E24" s="16">
        <v>0</v>
      </c>
      <c r="F24" s="16"/>
      <c r="G24" s="16">
        <v>0</v>
      </c>
      <c r="H24" s="16"/>
      <c r="I24" s="16">
        <v>0</v>
      </c>
      <c r="J24" s="16"/>
      <c r="K24" s="16">
        <v>0</v>
      </c>
      <c r="L24" s="16"/>
      <c r="M24" s="16">
        <v>0</v>
      </c>
      <c r="N24" s="16"/>
      <c r="O24" s="16">
        <v>0</v>
      </c>
      <c r="P24" s="16"/>
      <c r="Q24" s="16">
        <v>0</v>
      </c>
      <c r="R24" s="16"/>
      <c r="S24" s="16">
        <v>0</v>
      </c>
      <c r="T24" s="16"/>
      <c r="U24" s="16">
        <v>0</v>
      </c>
      <c r="V24" s="16"/>
      <c r="W24" s="16">
        <v>0</v>
      </c>
      <c r="X24" s="16"/>
      <c r="Y24" s="16">
        <v>0</v>
      </c>
      <c r="Z24" s="16"/>
      <c r="AA24" s="16">
        <v>0</v>
      </c>
      <c r="AB24" s="16"/>
      <c r="AD24" s="149" t="str">
        <f t="shared" si="0"/>
        <v>Мельничук Роман</v>
      </c>
      <c r="AE24" s="149"/>
      <c r="AF24" s="43">
        <f t="shared" si="1"/>
        <v>13</v>
      </c>
      <c r="AG24" s="44">
        <f t="shared" si="2"/>
        <v>0</v>
      </c>
      <c r="AH24" s="44">
        <f t="shared" si="3"/>
        <v>0</v>
      </c>
      <c r="AI24" s="26"/>
      <c r="AJ24" s="44">
        <f t="shared" si="4"/>
        <v>0</v>
      </c>
      <c r="AK24" s="44">
        <f t="shared" si="5"/>
        <v>0</v>
      </c>
      <c r="AL24" s="44">
        <f t="shared" si="6"/>
        <v>0</v>
      </c>
    </row>
    <row r="25" spans="1:38" ht="15.6">
      <c r="A25" s="40">
        <v>16</v>
      </c>
      <c r="B25" s="41" t="str">
        <f>Позн.разв!B26</f>
        <v>Попов Роман</v>
      </c>
      <c r="C25" s="16">
        <v>0.5</v>
      </c>
      <c r="D25" s="16">
        <v>1</v>
      </c>
      <c r="E25" s="16">
        <v>0.5</v>
      </c>
      <c r="F25" s="16">
        <v>1</v>
      </c>
      <c r="G25" s="16">
        <v>0</v>
      </c>
      <c r="H25" s="16">
        <v>1</v>
      </c>
      <c r="I25" s="16">
        <v>0</v>
      </c>
      <c r="J25" s="16">
        <v>1</v>
      </c>
      <c r="K25" s="16">
        <v>0.5</v>
      </c>
      <c r="L25" s="16">
        <v>1</v>
      </c>
      <c r="M25" s="16">
        <v>0.5</v>
      </c>
      <c r="N25" s="16">
        <v>1</v>
      </c>
      <c r="O25" s="16">
        <v>0.5</v>
      </c>
      <c r="P25" s="16">
        <v>1</v>
      </c>
      <c r="Q25" s="16">
        <v>0</v>
      </c>
      <c r="R25" s="16">
        <v>1</v>
      </c>
      <c r="S25" s="16">
        <v>0</v>
      </c>
      <c r="T25" s="16">
        <v>1</v>
      </c>
      <c r="U25" s="16">
        <v>0.5</v>
      </c>
      <c r="V25" s="16">
        <v>1</v>
      </c>
      <c r="W25" s="16">
        <v>0</v>
      </c>
      <c r="X25" s="16">
        <v>1</v>
      </c>
      <c r="Y25" s="16">
        <v>0</v>
      </c>
      <c r="Z25" s="16">
        <v>1</v>
      </c>
      <c r="AA25" s="16">
        <v>0</v>
      </c>
      <c r="AB25" s="16">
        <v>1</v>
      </c>
      <c r="AD25" s="149" t="str">
        <f t="shared" si="0"/>
        <v>Попов Роман</v>
      </c>
      <c r="AE25" s="149"/>
      <c r="AF25" s="43">
        <f t="shared" si="1"/>
        <v>7</v>
      </c>
      <c r="AG25" s="44">
        <f t="shared" si="2"/>
        <v>6</v>
      </c>
      <c r="AH25" s="44">
        <f t="shared" si="3"/>
        <v>0</v>
      </c>
      <c r="AI25" s="26"/>
      <c r="AJ25" s="44">
        <f t="shared" si="4"/>
        <v>0</v>
      </c>
      <c r="AK25" s="44">
        <f t="shared" si="5"/>
        <v>0</v>
      </c>
      <c r="AL25" s="44">
        <f t="shared" si="6"/>
        <v>13</v>
      </c>
    </row>
    <row r="26" spans="1:38" ht="15.6">
      <c r="A26" s="40">
        <v>17</v>
      </c>
      <c r="B26" s="41" t="str">
        <f>Позн.разв!B27</f>
        <v>Поставит Марк</v>
      </c>
      <c r="C26" s="16">
        <v>0</v>
      </c>
      <c r="D26" s="16">
        <v>0.5</v>
      </c>
      <c r="E26" s="16">
        <v>0</v>
      </c>
      <c r="F26" s="16">
        <v>0.5</v>
      </c>
      <c r="G26" s="16">
        <v>0</v>
      </c>
      <c r="H26" s="16">
        <v>0.5</v>
      </c>
      <c r="I26" s="16">
        <v>0.5</v>
      </c>
      <c r="J26" s="16">
        <v>0.5</v>
      </c>
      <c r="K26" s="16">
        <v>0.5</v>
      </c>
      <c r="L26" s="16">
        <v>0.5</v>
      </c>
      <c r="M26" s="16">
        <v>0</v>
      </c>
      <c r="N26" s="16">
        <v>0.5</v>
      </c>
      <c r="O26" s="16">
        <v>0</v>
      </c>
      <c r="P26" s="16">
        <v>0.5</v>
      </c>
      <c r="Q26" s="16">
        <v>0</v>
      </c>
      <c r="R26" s="16">
        <v>0.5</v>
      </c>
      <c r="S26" s="16">
        <v>0</v>
      </c>
      <c r="T26" s="16">
        <v>0.5</v>
      </c>
      <c r="U26" s="16">
        <v>0</v>
      </c>
      <c r="V26" s="16">
        <v>0.5</v>
      </c>
      <c r="W26" s="16">
        <v>0</v>
      </c>
      <c r="X26" s="16">
        <v>1</v>
      </c>
      <c r="Y26" s="16">
        <v>0</v>
      </c>
      <c r="Z26" s="16">
        <v>0.5</v>
      </c>
      <c r="AA26" s="16">
        <v>0</v>
      </c>
      <c r="AB26" s="16">
        <v>1</v>
      </c>
      <c r="AD26" s="149" t="str">
        <f t="shared" si="0"/>
        <v>Поставит Марк</v>
      </c>
      <c r="AE26" s="149"/>
      <c r="AF26" s="43">
        <f t="shared" si="1"/>
        <v>11</v>
      </c>
      <c r="AG26" s="44">
        <f t="shared" si="2"/>
        <v>2</v>
      </c>
      <c r="AH26" s="44">
        <f t="shared" si="3"/>
        <v>0</v>
      </c>
      <c r="AI26" s="26"/>
      <c r="AJ26" s="44">
        <f t="shared" si="4"/>
        <v>0</v>
      </c>
      <c r="AK26" s="44">
        <f t="shared" si="5"/>
        <v>11</v>
      </c>
      <c r="AL26" s="44">
        <f t="shared" si="6"/>
        <v>2</v>
      </c>
    </row>
    <row r="27" spans="1:38" ht="15.6">
      <c r="A27" s="40">
        <v>18</v>
      </c>
      <c r="B27" s="41" t="str">
        <f>Позн.разв!B28</f>
        <v>Стародубов Кирилл</v>
      </c>
      <c r="C27" s="16">
        <v>0</v>
      </c>
      <c r="D27" s="16">
        <v>1</v>
      </c>
      <c r="E27" s="16">
        <v>0</v>
      </c>
      <c r="F27" s="16">
        <v>0.5</v>
      </c>
      <c r="G27" s="16">
        <v>0</v>
      </c>
      <c r="H27" s="16">
        <v>1</v>
      </c>
      <c r="I27" s="16">
        <v>0</v>
      </c>
      <c r="J27" s="16">
        <v>0.5</v>
      </c>
      <c r="K27" s="16">
        <v>0</v>
      </c>
      <c r="L27" s="16">
        <v>0.5</v>
      </c>
      <c r="M27" s="16">
        <v>0.5</v>
      </c>
      <c r="N27" s="16">
        <v>1</v>
      </c>
      <c r="O27" s="16">
        <v>0</v>
      </c>
      <c r="P27" s="16">
        <v>1</v>
      </c>
      <c r="Q27" s="16">
        <v>0</v>
      </c>
      <c r="R27" s="16">
        <v>0.5</v>
      </c>
      <c r="S27" s="16">
        <v>0</v>
      </c>
      <c r="T27" s="16">
        <v>0.5</v>
      </c>
      <c r="U27" s="16">
        <v>0</v>
      </c>
      <c r="V27" s="16">
        <v>0.5</v>
      </c>
      <c r="W27" s="16">
        <v>0</v>
      </c>
      <c r="X27" s="16">
        <v>1</v>
      </c>
      <c r="Y27" s="16">
        <v>0</v>
      </c>
      <c r="Z27" s="16">
        <v>0.5</v>
      </c>
      <c r="AA27" s="16">
        <v>0</v>
      </c>
      <c r="AB27" s="16">
        <v>0.5</v>
      </c>
      <c r="AD27" s="149" t="str">
        <f t="shared" si="0"/>
        <v>Стародубов Кирилл</v>
      </c>
      <c r="AE27" s="149"/>
      <c r="AF27" s="43">
        <f t="shared" si="1"/>
        <v>12</v>
      </c>
      <c r="AG27" s="44">
        <f t="shared" si="2"/>
        <v>1</v>
      </c>
      <c r="AH27" s="44">
        <f t="shared" si="3"/>
        <v>0</v>
      </c>
      <c r="AI27" s="26"/>
      <c r="AJ27" s="44">
        <f t="shared" si="4"/>
        <v>0</v>
      </c>
      <c r="AK27" s="44">
        <f t="shared" si="5"/>
        <v>8</v>
      </c>
      <c r="AL27" s="44">
        <f t="shared" si="6"/>
        <v>5</v>
      </c>
    </row>
    <row r="28" spans="1:38" ht="15.6">
      <c r="A28" s="40">
        <v>19</v>
      </c>
      <c r="B28" s="41" t="str">
        <f>Позн.разв!B29</f>
        <v>Тезиков Михаил</v>
      </c>
      <c r="C28" s="16">
        <v>0</v>
      </c>
      <c r="D28" s="16">
        <v>0.5</v>
      </c>
      <c r="E28" s="16">
        <v>0</v>
      </c>
      <c r="F28" s="16">
        <v>0.5</v>
      </c>
      <c r="G28" s="16">
        <v>0</v>
      </c>
      <c r="H28" s="16">
        <v>0.5</v>
      </c>
      <c r="I28" s="16">
        <v>0</v>
      </c>
      <c r="J28" s="16">
        <v>0.5</v>
      </c>
      <c r="K28" s="16">
        <v>0</v>
      </c>
      <c r="L28" s="16">
        <v>0.5</v>
      </c>
      <c r="M28" s="16">
        <v>0</v>
      </c>
      <c r="N28" s="16">
        <v>0.5</v>
      </c>
      <c r="O28" s="16">
        <v>0</v>
      </c>
      <c r="P28" s="16">
        <v>1</v>
      </c>
      <c r="Q28" s="16">
        <v>0</v>
      </c>
      <c r="R28" s="16">
        <v>1</v>
      </c>
      <c r="S28" s="16">
        <v>0</v>
      </c>
      <c r="T28" s="16">
        <v>0.5</v>
      </c>
      <c r="U28" s="16">
        <v>0</v>
      </c>
      <c r="V28" s="16">
        <v>0.5</v>
      </c>
      <c r="W28" s="16">
        <v>0</v>
      </c>
      <c r="X28" s="16">
        <v>0.5</v>
      </c>
      <c r="Y28" s="16">
        <v>0</v>
      </c>
      <c r="Z28" s="16">
        <v>0.5</v>
      </c>
      <c r="AA28" s="16">
        <v>0</v>
      </c>
      <c r="AB28" s="16">
        <v>0.5</v>
      </c>
      <c r="AD28" s="149" t="str">
        <f t="shared" si="0"/>
        <v>Тезиков Михаил</v>
      </c>
      <c r="AE28" s="149"/>
      <c r="AF28" s="43">
        <f t="shared" si="1"/>
        <v>13</v>
      </c>
      <c r="AG28" s="44">
        <f t="shared" si="2"/>
        <v>0</v>
      </c>
      <c r="AH28" s="44">
        <f t="shared" si="3"/>
        <v>0</v>
      </c>
      <c r="AI28" s="26"/>
      <c r="AJ28" s="44">
        <f t="shared" si="4"/>
        <v>0</v>
      </c>
      <c r="AK28" s="44">
        <f t="shared" si="5"/>
        <v>11</v>
      </c>
      <c r="AL28" s="44">
        <f t="shared" si="6"/>
        <v>2</v>
      </c>
    </row>
    <row r="29" spans="1:38" ht="15.6">
      <c r="A29" s="40">
        <v>20</v>
      </c>
      <c r="B29" s="41" t="str">
        <f>Позн.разв!B30</f>
        <v>Уклеева Анна</v>
      </c>
      <c r="C29" s="16">
        <v>0</v>
      </c>
      <c r="D29" s="16">
        <v>0.5</v>
      </c>
      <c r="E29" s="16">
        <v>0</v>
      </c>
      <c r="F29" s="16">
        <v>1</v>
      </c>
      <c r="G29" s="16">
        <v>0</v>
      </c>
      <c r="H29" s="16">
        <v>0.5</v>
      </c>
      <c r="I29" s="16">
        <v>0</v>
      </c>
      <c r="J29" s="16">
        <v>0.5</v>
      </c>
      <c r="K29" s="16">
        <v>0</v>
      </c>
      <c r="L29" s="16">
        <v>0.5</v>
      </c>
      <c r="M29" s="16">
        <v>0</v>
      </c>
      <c r="N29" s="16">
        <v>0.5</v>
      </c>
      <c r="O29" s="16">
        <v>0</v>
      </c>
      <c r="P29" s="16">
        <v>0.5</v>
      </c>
      <c r="Q29" s="16">
        <v>0</v>
      </c>
      <c r="R29" s="16">
        <v>0.5</v>
      </c>
      <c r="S29" s="16">
        <v>0</v>
      </c>
      <c r="T29" s="16">
        <v>0.5</v>
      </c>
      <c r="U29" s="16">
        <v>0</v>
      </c>
      <c r="V29" s="16">
        <v>0.5</v>
      </c>
      <c r="W29" s="16">
        <v>0</v>
      </c>
      <c r="X29" s="16">
        <v>0.5</v>
      </c>
      <c r="Y29" s="16">
        <v>0</v>
      </c>
      <c r="Z29" s="16">
        <v>1</v>
      </c>
      <c r="AA29" s="16">
        <v>0</v>
      </c>
      <c r="AB29" s="16">
        <v>1</v>
      </c>
      <c r="AD29" s="149" t="str">
        <f t="shared" si="0"/>
        <v>Уклеева Анна</v>
      </c>
      <c r="AE29" s="149"/>
      <c r="AF29" s="43">
        <f t="shared" si="1"/>
        <v>13</v>
      </c>
      <c r="AG29" s="44">
        <f t="shared" si="2"/>
        <v>0</v>
      </c>
      <c r="AH29" s="44">
        <f t="shared" si="3"/>
        <v>0</v>
      </c>
      <c r="AI29" s="46"/>
      <c r="AJ29" s="44">
        <f t="shared" si="4"/>
        <v>0</v>
      </c>
      <c r="AK29" s="44">
        <f t="shared" si="5"/>
        <v>10</v>
      </c>
      <c r="AL29" s="44">
        <f t="shared" si="6"/>
        <v>3</v>
      </c>
    </row>
    <row r="30" spans="1:38" ht="15.6">
      <c r="A30" s="40">
        <v>21</v>
      </c>
      <c r="B30" s="41" t="str">
        <f>Позн.разв!B31</f>
        <v>Хайруллин Артур</v>
      </c>
      <c r="C30" s="16">
        <v>0</v>
      </c>
      <c r="D30" s="16">
        <v>0.5</v>
      </c>
      <c r="E30" s="16">
        <v>0</v>
      </c>
      <c r="F30" s="16">
        <v>1</v>
      </c>
      <c r="G30" s="16">
        <v>0</v>
      </c>
      <c r="H30" s="16">
        <v>0.5</v>
      </c>
      <c r="I30" s="16">
        <v>0</v>
      </c>
      <c r="J30" s="16">
        <v>0.5</v>
      </c>
      <c r="K30" s="16">
        <v>0</v>
      </c>
      <c r="L30" s="16">
        <v>0.5</v>
      </c>
      <c r="M30" s="16">
        <v>0</v>
      </c>
      <c r="N30" s="16">
        <v>0.5</v>
      </c>
      <c r="O30" s="16">
        <v>0</v>
      </c>
      <c r="P30" s="16">
        <v>1</v>
      </c>
      <c r="Q30" s="16">
        <v>0</v>
      </c>
      <c r="R30" s="16">
        <v>0.5</v>
      </c>
      <c r="S30" s="16">
        <v>0</v>
      </c>
      <c r="T30" s="16">
        <v>0.5</v>
      </c>
      <c r="U30" s="16">
        <v>0</v>
      </c>
      <c r="V30" s="16">
        <v>0.5</v>
      </c>
      <c r="W30" s="16">
        <v>0</v>
      </c>
      <c r="X30" s="16">
        <v>0.5</v>
      </c>
      <c r="Y30" s="16">
        <v>0</v>
      </c>
      <c r="Z30" s="16">
        <v>0.5</v>
      </c>
      <c r="AA30" s="16">
        <v>0</v>
      </c>
      <c r="AB30" s="16">
        <v>0.5</v>
      </c>
      <c r="AD30" s="149" t="str">
        <f t="shared" ref="AD30:AD34" si="7">B30</f>
        <v>Хайруллин Артур</v>
      </c>
      <c r="AE30" s="149"/>
      <c r="AF30" s="43">
        <f t="shared" si="1"/>
        <v>13</v>
      </c>
      <c r="AG30" s="44">
        <f t="shared" si="2"/>
        <v>0</v>
      </c>
      <c r="AH30" s="44">
        <f t="shared" si="3"/>
        <v>0</v>
      </c>
      <c r="AI30" s="46"/>
      <c r="AJ30" s="44">
        <f t="shared" ref="AJ30:AJ34" si="8">COUNTIFS(C$8:AB$8,"КГ",C30:AB30,0)</f>
        <v>0</v>
      </c>
      <c r="AK30" s="44">
        <f t="shared" ref="AK30:AK34" si="9">COUNTIFS(C$8:AB$8,"КГ",C30:AB30,0.5)</f>
        <v>11</v>
      </c>
      <c r="AL30" s="44">
        <f t="shared" ref="AL30:AL34" si="10">COUNTIFS(C$8:AB$8,"КГ",C30:AB30,1)</f>
        <v>2</v>
      </c>
    </row>
    <row r="31" spans="1:38" ht="15.6">
      <c r="A31" s="40">
        <v>22</v>
      </c>
      <c r="B31" s="41" t="str">
        <f>Позн.разв!B32</f>
        <v>Харисова Агния</v>
      </c>
      <c r="C31" s="16">
        <v>0</v>
      </c>
      <c r="D31" s="16">
        <v>0.5</v>
      </c>
      <c r="E31" s="16">
        <v>0</v>
      </c>
      <c r="F31" s="16">
        <v>0.5</v>
      </c>
      <c r="G31" s="16">
        <v>0</v>
      </c>
      <c r="H31" s="16">
        <v>0.5</v>
      </c>
      <c r="I31" s="16">
        <v>0</v>
      </c>
      <c r="J31" s="16">
        <v>1</v>
      </c>
      <c r="K31" s="16">
        <v>0</v>
      </c>
      <c r="L31" s="16">
        <v>1</v>
      </c>
      <c r="M31" s="16">
        <v>0</v>
      </c>
      <c r="N31" s="16">
        <v>1</v>
      </c>
      <c r="O31" s="16">
        <v>0</v>
      </c>
      <c r="P31" s="16">
        <v>1</v>
      </c>
      <c r="Q31" s="16">
        <v>0</v>
      </c>
      <c r="R31" s="16">
        <v>0.5</v>
      </c>
      <c r="S31" s="16">
        <v>0</v>
      </c>
      <c r="T31" s="16">
        <v>0.5</v>
      </c>
      <c r="U31" s="16">
        <v>0</v>
      </c>
      <c r="V31" s="16">
        <v>0.5</v>
      </c>
      <c r="W31" s="16">
        <v>0</v>
      </c>
      <c r="X31" s="16">
        <v>0.5</v>
      </c>
      <c r="Y31" s="16">
        <v>0</v>
      </c>
      <c r="Z31" s="16">
        <v>1</v>
      </c>
      <c r="AA31" s="16">
        <v>0</v>
      </c>
      <c r="AB31" s="16">
        <v>1</v>
      </c>
      <c r="AD31" s="149" t="str">
        <f t="shared" si="7"/>
        <v>Харисова Агния</v>
      </c>
      <c r="AE31" s="149"/>
      <c r="AF31" s="43">
        <f t="shared" si="1"/>
        <v>13</v>
      </c>
      <c r="AG31" s="44">
        <f t="shared" si="2"/>
        <v>0</v>
      </c>
      <c r="AH31" s="44">
        <f t="shared" si="3"/>
        <v>0</v>
      </c>
      <c r="AI31" s="46"/>
      <c r="AJ31" s="44">
        <f t="shared" si="8"/>
        <v>0</v>
      </c>
      <c r="AK31" s="44">
        <f t="shared" si="9"/>
        <v>7</v>
      </c>
      <c r="AL31" s="44">
        <f t="shared" si="10"/>
        <v>6</v>
      </c>
    </row>
    <row r="32" spans="1:38" ht="15.6">
      <c r="A32" s="40">
        <v>23</v>
      </c>
      <c r="B32" s="41" t="str">
        <f>Позн.разв!B33</f>
        <v>Шемонаева Полина</v>
      </c>
      <c r="C32" s="16"/>
      <c r="D32" s="16">
        <v>0</v>
      </c>
      <c r="E32" s="16"/>
      <c r="F32" s="16">
        <v>0</v>
      </c>
      <c r="G32" s="16"/>
      <c r="H32" s="16">
        <v>0</v>
      </c>
      <c r="I32" s="16"/>
      <c r="J32" s="16">
        <v>0</v>
      </c>
      <c r="K32" s="16"/>
      <c r="L32" s="16">
        <v>0.5</v>
      </c>
      <c r="M32" s="16"/>
      <c r="N32" s="16">
        <v>0.5</v>
      </c>
      <c r="O32" s="16"/>
      <c r="P32" s="16">
        <v>0</v>
      </c>
      <c r="Q32" s="16"/>
      <c r="R32" s="16"/>
      <c r="S32" s="16"/>
      <c r="T32" s="16">
        <v>0</v>
      </c>
      <c r="U32" s="16"/>
      <c r="V32" s="16">
        <v>0</v>
      </c>
      <c r="W32" s="16"/>
      <c r="X32" s="16">
        <v>0.5</v>
      </c>
      <c r="Y32" s="16"/>
      <c r="Z32" s="16">
        <v>0</v>
      </c>
      <c r="AA32" s="16"/>
      <c r="AB32" s="16">
        <v>0</v>
      </c>
      <c r="AD32" s="149" t="str">
        <f t="shared" si="7"/>
        <v>Шемонаева Полина</v>
      </c>
      <c r="AE32" s="149"/>
      <c r="AF32" s="43">
        <f t="shared" si="1"/>
        <v>0</v>
      </c>
      <c r="AG32" s="44">
        <f t="shared" si="2"/>
        <v>0</v>
      </c>
      <c r="AH32" s="44">
        <f t="shared" si="3"/>
        <v>0</v>
      </c>
      <c r="AI32" s="46"/>
      <c r="AJ32" s="44">
        <f t="shared" si="8"/>
        <v>9</v>
      </c>
      <c r="AK32" s="44">
        <f t="shared" si="9"/>
        <v>3</v>
      </c>
      <c r="AL32" s="44">
        <f t="shared" si="10"/>
        <v>0</v>
      </c>
    </row>
    <row r="33" spans="1:39" ht="15.6">
      <c r="A33" s="40">
        <v>24</v>
      </c>
      <c r="B33" s="41">
        <f>Позн.разв!B34</f>
        <v>0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D33" s="149">
        <f t="shared" si="7"/>
        <v>0</v>
      </c>
      <c r="AE33" s="149"/>
      <c r="AF33" s="43">
        <f t="shared" si="1"/>
        <v>0</v>
      </c>
      <c r="AG33" s="44">
        <f t="shared" si="2"/>
        <v>0</v>
      </c>
      <c r="AH33" s="44">
        <f t="shared" si="3"/>
        <v>0</v>
      </c>
      <c r="AI33" s="46"/>
      <c r="AJ33" s="44">
        <f t="shared" si="8"/>
        <v>0</v>
      </c>
      <c r="AK33" s="44">
        <f t="shared" si="9"/>
        <v>0</v>
      </c>
      <c r="AL33" s="44">
        <f t="shared" si="10"/>
        <v>0</v>
      </c>
    </row>
    <row r="34" spans="1:39" ht="15.6">
      <c r="A34" s="40">
        <v>25</v>
      </c>
      <c r="B34" s="41">
        <f>Позн.разв!B35</f>
        <v>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D34" s="149">
        <f t="shared" si="7"/>
        <v>0</v>
      </c>
      <c r="AE34" s="149"/>
      <c r="AF34" s="43">
        <f t="shared" si="1"/>
        <v>0</v>
      </c>
      <c r="AG34" s="44">
        <f t="shared" si="2"/>
        <v>0</v>
      </c>
      <c r="AH34" s="44">
        <f t="shared" si="3"/>
        <v>0</v>
      </c>
      <c r="AI34" s="46"/>
      <c r="AJ34" s="44">
        <f t="shared" si="8"/>
        <v>0</v>
      </c>
      <c r="AK34" s="44">
        <f t="shared" si="9"/>
        <v>0</v>
      </c>
      <c r="AL34" s="44">
        <f t="shared" si="10"/>
        <v>0</v>
      </c>
    </row>
    <row r="35" spans="1:39" s="87" customFormat="1" ht="15.6">
      <c r="A35" s="85"/>
      <c r="B35" s="72"/>
      <c r="C35" s="86"/>
      <c r="D35" s="49"/>
      <c r="E35" s="86"/>
      <c r="F35" s="49"/>
      <c r="G35" s="86"/>
      <c r="H35" s="49"/>
      <c r="I35" s="86"/>
      <c r="J35" s="49"/>
      <c r="K35" s="86"/>
      <c r="L35" s="49"/>
      <c r="M35" s="86"/>
      <c r="N35" s="49"/>
      <c r="O35" s="86"/>
      <c r="P35" s="49"/>
      <c r="Q35" s="86"/>
      <c r="R35" s="49"/>
      <c r="S35" s="86"/>
      <c r="T35" s="49"/>
      <c r="U35" s="86"/>
      <c r="V35" s="49"/>
      <c r="W35" s="86"/>
      <c r="X35" s="49"/>
      <c r="Y35" s="86"/>
      <c r="Z35" s="49"/>
      <c r="AA35" s="86"/>
      <c r="AB35" s="49"/>
      <c r="AD35" s="147" t="s">
        <v>90</v>
      </c>
      <c r="AE35" s="147"/>
      <c r="AF35" s="137">
        <f>SUM(AF10:AF34)</f>
        <v>228</v>
      </c>
      <c r="AG35" s="137">
        <f t="shared" ref="AG35:AH35" si="11">SUM(AG10:AG34)</f>
        <v>32</v>
      </c>
      <c r="AH35" s="137">
        <f t="shared" si="11"/>
        <v>0</v>
      </c>
      <c r="AI35" s="52"/>
      <c r="AJ35" s="51">
        <f>SUM(AJ10:AJ34)</f>
        <v>9</v>
      </c>
      <c r="AK35" s="51">
        <f t="shared" ref="AK35:AL35" si="12">SUM(AK10:AK34)</f>
        <v>128</v>
      </c>
      <c r="AL35" s="51">
        <f t="shared" si="12"/>
        <v>135</v>
      </c>
    </row>
    <row r="36" spans="1:39" ht="15.6">
      <c r="A36" s="150"/>
      <c r="B36" s="51" t="s">
        <v>77</v>
      </c>
      <c r="C36" s="51" t="s">
        <v>93</v>
      </c>
      <c r="D36" s="51" t="s">
        <v>16</v>
      </c>
      <c r="E36" s="51" t="s">
        <v>93</v>
      </c>
      <c r="F36" s="51" t="s">
        <v>16</v>
      </c>
      <c r="G36" s="51" t="s">
        <v>93</v>
      </c>
      <c r="H36" s="51" t="s">
        <v>16</v>
      </c>
      <c r="I36" s="51" t="s">
        <v>93</v>
      </c>
      <c r="J36" s="51" t="s">
        <v>16</v>
      </c>
      <c r="K36" s="51" t="s">
        <v>93</v>
      </c>
      <c r="L36" s="51" t="s">
        <v>16</v>
      </c>
      <c r="M36" s="51" t="s">
        <v>93</v>
      </c>
      <c r="N36" s="51" t="s">
        <v>16</v>
      </c>
      <c r="O36" s="51" t="s">
        <v>93</v>
      </c>
      <c r="P36" s="51" t="s">
        <v>16</v>
      </c>
      <c r="Q36" s="51" t="s">
        <v>93</v>
      </c>
      <c r="R36" s="51" t="s">
        <v>16</v>
      </c>
      <c r="S36" s="51" t="s">
        <v>93</v>
      </c>
      <c r="T36" s="51" t="s">
        <v>16</v>
      </c>
      <c r="U36" s="51" t="s">
        <v>93</v>
      </c>
      <c r="V36" s="51" t="s">
        <v>16</v>
      </c>
      <c r="W36" s="51" t="s">
        <v>93</v>
      </c>
      <c r="X36" s="51" t="s">
        <v>16</v>
      </c>
      <c r="Y36" s="51" t="s">
        <v>93</v>
      </c>
      <c r="Z36" s="51" t="s">
        <v>16</v>
      </c>
      <c r="AA36" s="51" t="s">
        <v>93</v>
      </c>
      <c r="AB36" s="51" t="s">
        <v>16</v>
      </c>
      <c r="AC36" s="46"/>
      <c r="AD36" s="148"/>
      <c r="AE36" s="148"/>
      <c r="AF36" s="54"/>
      <c r="AG36" s="54"/>
      <c r="AH36" s="54"/>
      <c r="AI36" s="46"/>
      <c r="AJ36" s="54"/>
      <c r="AK36" s="54"/>
      <c r="AL36" s="54"/>
    </row>
    <row r="37" spans="1:39" ht="15.6">
      <c r="A37" s="150"/>
      <c r="B37" s="55">
        <v>0</v>
      </c>
      <c r="C37" s="56">
        <f>COUNTIF(C10:C34,0)</f>
        <v>16</v>
      </c>
      <c r="D37" s="56">
        <f t="shared" ref="D37:AB37" si="13">COUNTIF(D10:D34,0)</f>
        <v>1</v>
      </c>
      <c r="E37" s="56">
        <f t="shared" si="13"/>
        <v>17</v>
      </c>
      <c r="F37" s="56">
        <f t="shared" si="13"/>
        <v>1</v>
      </c>
      <c r="G37" s="56">
        <f t="shared" si="13"/>
        <v>20</v>
      </c>
      <c r="H37" s="56">
        <f t="shared" si="13"/>
        <v>1</v>
      </c>
      <c r="I37" s="56">
        <f t="shared" si="13"/>
        <v>18</v>
      </c>
      <c r="J37" s="56">
        <f t="shared" si="13"/>
        <v>1</v>
      </c>
      <c r="K37" s="56">
        <f t="shared" si="13"/>
        <v>14</v>
      </c>
      <c r="L37" s="56">
        <f t="shared" si="13"/>
        <v>0</v>
      </c>
      <c r="M37" s="56">
        <f t="shared" si="13"/>
        <v>14</v>
      </c>
      <c r="N37" s="56">
        <f t="shared" si="13"/>
        <v>0</v>
      </c>
      <c r="O37" s="56">
        <f t="shared" si="13"/>
        <v>15</v>
      </c>
      <c r="P37" s="56">
        <f t="shared" si="13"/>
        <v>1</v>
      </c>
      <c r="Q37" s="56">
        <f t="shared" si="13"/>
        <v>20</v>
      </c>
      <c r="R37" s="56">
        <f t="shared" si="13"/>
        <v>0</v>
      </c>
      <c r="S37" s="56">
        <f t="shared" si="13"/>
        <v>20</v>
      </c>
      <c r="T37" s="56">
        <f t="shared" si="13"/>
        <v>1</v>
      </c>
      <c r="U37" s="56">
        <f t="shared" si="13"/>
        <v>14</v>
      </c>
      <c r="V37" s="56">
        <f t="shared" si="13"/>
        <v>1</v>
      </c>
      <c r="W37" s="56">
        <f t="shared" si="13"/>
        <v>20</v>
      </c>
      <c r="X37" s="56">
        <f t="shared" si="13"/>
        <v>0</v>
      </c>
      <c r="Y37" s="56">
        <f t="shared" si="13"/>
        <v>20</v>
      </c>
      <c r="Z37" s="56">
        <f t="shared" si="13"/>
        <v>1</v>
      </c>
      <c r="AA37" s="56">
        <f t="shared" si="13"/>
        <v>20</v>
      </c>
      <c r="AB37" s="56">
        <f t="shared" si="13"/>
        <v>1</v>
      </c>
      <c r="AC37" s="46"/>
      <c r="AD37" s="148"/>
      <c r="AE37" s="148"/>
      <c r="AF37" s="54"/>
      <c r="AG37" s="54"/>
      <c r="AH37" s="54"/>
      <c r="AI37" s="46"/>
      <c r="AJ37" s="54"/>
      <c r="AK37" s="54"/>
      <c r="AL37" s="54"/>
    </row>
    <row r="38" spans="1:39" ht="15.6">
      <c r="A38" s="150"/>
      <c r="B38" s="55">
        <v>0.5</v>
      </c>
      <c r="C38" s="56">
        <f>COUNTIF(C10:C34,0.5)</f>
        <v>4</v>
      </c>
      <c r="D38" s="56">
        <f t="shared" ref="D38:AB38" si="14">COUNTIF(D10:D34,0.5)</f>
        <v>9</v>
      </c>
      <c r="E38" s="56">
        <f t="shared" si="14"/>
        <v>3</v>
      </c>
      <c r="F38" s="56">
        <f t="shared" si="14"/>
        <v>15</v>
      </c>
      <c r="G38" s="56">
        <f t="shared" si="14"/>
        <v>0</v>
      </c>
      <c r="H38" s="56">
        <f t="shared" si="14"/>
        <v>15</v>
      </c>
      <c r="I38" s="56">
        <f t="shared" si="14"/>
        <v>2</v>
      </c>
      <c r="J38" s="56">
        <f t="shared" si="14"/>
        <v>12</v>
      </c>
      <c r="K38" s="56">
        <f t="shared" si="14"/>
        <v>6</v>
      </c>
      <c r="L38" s="56">
        <f t="shared" si="14"/>
        <v>12</v>
      </c>
      <c r="M38" s="56">
        <f t="shared" si="14"/>
        <v>6</v>
      </c>
      <c r="N38" s="56">
        <f t="shared" si="14"/>
        <v>7</v>
      </c>
      <c r="O38" s="56">
        <f t="shared" si="14"/>
        <v>5</v>
      </c>
      <c r="P38" s="56">
        <f t="shared" si="14"/>
        <v>2</v>
      </c>
      <c r="Q38" s="56">
        <f t="shared" si="14"/>
        <v>0</v>
      </c>
      <c r="R38" s="56">
        <f t="shared" si="14"/>
        <v>6</v>
      </c>
      <c r="S38" s="56">
        <f t="shared" si="14"/>
        <v>0</v>
      </c>
      <c r="T38" s="56">
        <f t="shared" si="14"/>
        <v>13</v>
      </c>
      <c r="U38" s="56">
        <f t="shared" si="14"/>
        <v>6</v>
      </c>
      <c r="V38" s="56">
        <f t="shared" si="14"/>
        <v>13</v>
      </c>
      <c r="W38" s="56">
        <f t="shared" si="14"/>
        <v>0</v>
      </c>
      <c r="X38" s="56">
        <f t="shared" si="14"/>
        <v>11</v>
      </c>
      <c r="Y38" s="56">
        <f t="shared" si="14"/>
        <v>0</v>
      </c>
      <c r="Z38" s="56">
        <f t="shared" si="14"/>
        <v>8</v>
      </c>
      <c r="AA38" s="56">
        <f t="shared" si="14"/>
        <v>0</v>
      </c>
      <c r="AB38" s="56">
        <f t="shared" si="14"/>
        <v>5</v>
      </c>
      <c r="AC38" s="50"/>
      <c r="AD38" s="148"/>
      <c r="AE38" s="148"/>
      <c r="AF38" s="54"/>
      <c r="AG38" s="54"/>
      <c r="AH38" s="54"/>
      <c r="AI38" s="50"/>
      <c r="AJ38" s="54"/>
      <c r="AK38" s="54"/>
      <c r="AL38" s="54"/>
    </row>
    <row r="39" spans="1:39" ht="15.6">
      <c r="A39" s="150"/>
      <c r="B39" s="55">
        <v>1</v>
      </c>
      <c r="C39" s="56">
        <f>COUNTIF(C10:C34,1)</f>
        <v>0</v>
      </c>
      <c r="D39" s="56">
        <f t="shared" ref="D39:AB39" si="15">COUNTIF(D10:D34,1)</f>
        <v>11</v>
      </c>
      <c r="E39" s="56">
        <f t="shared" si="15"/>
        <v>0</v>
      </c>
      <c r="F39" s="56">
        <f t="shared" si="15"/>
        <v>5</v>
      </c>
      <c r="G39" s="56">
        <f t="shared" si="15"/>
        <v>0</v>
      </c>
      <c r="H39" s="56">
        <f t="shared" si="15"/>
        <v>5</v>
      </c>
      <c r="I39" s="56">
        <f t="shared" si="15"/>
        <v>0</v>
      </c>
      <c r="J39" s="56">
        <f t="shared" si="15"/>
        <v>8</v>
      </c>
      <c r="K39" s="56">
        <f t="shared" si="15"/>
        <v>0</v>
      </c>
      <c r="L39" s="56">
        <f t="shared" si="15"/>
        <v>9</v>
      </c>
      <c r="M39" s="56">
        <f t="shared" si="15"/>
        <v>0</v>
      </c>
      <c r="N39" s="56">
        <f t="shared" si="15"/>
        <v>14</v>
      </c>
      <c r="O39" s="56">
        <f t="shared" si="15"/>
        <v>0</v>
      </c>
      <c r="P39" s="56">
        <f t="shared" si="15"/>
        <v>18</v>
      </c>
      <c r="Q39" s="56">
        <f t="shared" si="15"/>
        <v>0</v>
      </c>
      <c r="R39" s="56">
        <f t="shared" si="15"/>
        <v>14</v>
      </c>
      <c r="S39" s="56">
        <f t="shared" si="15"/>
        <v>0</v>
      </c>
      <c r="T39" s="56">
        <f t="shared" si="15"/>
        <v>7</v>
      </c>
      <c r="U39" s="56">
        <f t="shared" si="15"/>
        <v>0</v>
      </c>
      <c r="V39" s="56">
        <f t="shared" si="15"/>
        <v>7</v>
      </c>
      <c r="W39" s="56">
        <f t="shared" si="15"/>
        <v>0</v>
      </c>
      <c r="X39" s="56">
        <f t="shared" si="15"/>
        <v>10</v>
      </c>
      <c r="Y39" s="56">
        <f t="shared" si="15"/>
        <v>0</v>
      </c>
      <c r="Z39" s="56">
        <f t="shared" si="15"/>
        <v>12</v>
      </c>
      <c r="AA39" s="56">
        <f t="shared" si="15"/>
        <v>0</v>
      </c>
      <c r="AB39" s="56">
        <f t="shared" si="15"/>
        <v>15</v>
      </c>
      <c r="AC39" s="50"/>
      <c r="AD39" s="148"/>
      <c r="AE39" s="148"/>
      <c r="AF39" s="54"/>
      <c r="AG39" s="54"/>
      <c r="AH39" s="54"/>
      <c r="AI39" s="50"/>
      <c r="AJ39" s="54"/>
      <c r="AK39" s="54"/>
      <c r="AL39" s="54"/>
    </row>
    <row r="40" spans="1:39" ht="15.6">
      <c r="A40" s="114"/>
      <c r="B40" s="55" t="s">
        <v>88</v>
      </c>
      <c r="C40" s="51">
        <f>C37+C38+C39</f>
        <v>20</v>
      </c>
      <c r="D40" s="51">
        <f t="shared" ref="D40:T40" si="16">D37+D38+D39</f>
        <v>21</v>
      </c>
      <c r="E40" s="51">
        <f t="shared" si="16"/>
        <v>20</v>
      </c>
      <c r="F40" s="51">
        <f t="shared" si="16"/>
        <v>21</v>
      </c>
      <c r="G40" s="51">
        <f t="shared" si="16"/>
        <v>20</v>
      </c>
      <c r="H40" s="51">
        <f t="shared" si="16"/>
        <v>21</v>
      </c>
      <c r="I40" s="51">
        <f t="shared" si="16"/>
        <v>20</v>
      </c>
      <c r="J40" s="51">
        <f t="shared" si="16"/>
        <v>21</v>
      </c>
      <c r="K40" s="51">
        <f t="shared" si="16"/>
        <v>20</v>
      </c>
      <c r="L40" s="51">
        <f t="shared" si="16"/>
        <v>21</v>
      </c>
      <c r="M40" s="51">
        <f t="shared" si="16"/>
        <v>20</v>
      </c>
      <c r="N40" s="51">
        <f t="shared" si="16"/>
        <v>21</v>
      </c>
      <c r="O40" s="51">
        <f t="shared" si="16"/>
        <v>20</v>
      </c>
      <c r="P40" s="51">
        <f t="shared" si="16"/>
        <v>21</v>
      </c>
      <c r="Q40" s="51">
        <f t="shared" si="16"/>
        <v>20</v>
      </c>
      <c r="R40" s="51">
        <f t="shared" si="16"/>
        <v>20</v>
      </c>
      <c r="S40" s="51">
        <f t="shared" si="16"/>
        <v>20</v>
      </c>
      <c r="T40" s="51">
        <f t="shared" si="16"/>
        <v>21</v>
      </c>
      <c r="U40" s="51">
        <f t="shared" ref="U40" si="17">U37+U38+U39</f>
        <v>20</v>
      </c>
      <c r="V40" s="51">
        <f t="shared" ref="V40" si="18">V37+V38+V39</f>
        <v>21</v>
      </c>
      <c r="W40" s="51">
        <f t="shared" ref="W40" si="19">W37+W38+W39</f>
        <v>20</v>
      </c>
      <c r="X40" s="51">
        <f t="shared" ref="X40" si="20">X37+X38+X39</f>
        <v>21</v>
      </c>
      <c r="Y40" s="51">
        <f t="shared" ref="Y40" si="21">Y37+Y38+Y39</f>
        <v>20</v>
      </c>
      <c r="Z40" s="51">
        <f t="shared" ref="Z40" si="22">Z37+Z38+Z39</f>
        <v>21</v>
      </c>
      <c r="AA40" s="51">
        <f t="shared" ref="AA40" si="23">AA37+AA38+AA39</f>
        <v>20</v>
      </c>
      <c r="AB40" s="51">
        <f t="shared" ref="AB40" si="24">AB37+AB38+AB39</f>
        <v>21</v>
      </c>
      <c r="AC40" s="50"/>
      <c r="AD40" s="119"/>
      <c r="AE40" s="119"/>
      <c r="AF40" s="54"/>
      <c r="AG40" s="54"/>
      <c r="AH40" s="54"/>
      <c r="AI40" s="50"/>
      <c r="AJ40" s="54"/>
      <c r="AK40" s="54"/>
      <c r="AL40" s="54"/>
    </row>
    <row r="41" spans="1:39">
      <c r="AD41" s="50"/>
      <c r="AE41" s="50"/>
      <c r="AF41" s="50"/>
      <c r="AG41" s="50"/>
      <c r="AH41" s="50"/>
      <c r="AI41" s="50"/>
      <c r="AJ41" s="50"/>
      <c r="AK41" s="50"/>
      <c r="AL41" s="50"/>
    </row>
    <row r="42" spans="1:39" ht="15.6">
      <c r="A42" s="154" t="s">
        <v>89</v>
      </c>
      <c r="B42" s="51" t="s">
        <v>77</v>
      </c>
      <c r="C42" s="51" t="s">
        <v>93</v>
      </c>
      <c r="D42" s="51" t="s">
        <v>16</v>
      </c>
      <c r="W42" s="50"/>
      <c r="X42" s="50"/>
      <c r="Y42" s="50"/>
      <c r="Z42" s="50"/>
      <c r="AA42" s="50"/>
      <c r="AB42" s="50"/>
      <c r="AC42" s="50"/>
      <c r="AD42" s="50"/>
      <c r="AE42" s="50"/>
      <c r="AF42" s="50"/>
    </row>
    <row r="43" spans="1:39" ht="15.75" customHeight="1">
      <c r="A43" s="155"/>
      <c r="B43" s="57">
        <v>0</v>
      </c>
      <c r="C43" s="88">
        <f>C37+E37+G37+I37+K37+M37+O37+Q37+S37+U37+W37+Y37+AA37</f>
        <v>228</v>
      </c>
      <c r="D43" s="88">
        <f>D37+F37+H37+J37+L37+N37+P37+R37+T37+V37+X37+Z37+AB37</f>
        <v>9</v>
      </c>
    </row>
    <row r="44" spans="1:39" ht="15.6">
      <c r="A44" s="155"/>
      <c r="B44" s="57">
        <v>0.5</v>
      </c>
      <c r="C44" s="88">
        <f t="shared" ref="C44:C45" si="25">C38+E38+G38+I38+K38+M38+O38+Q38+S38+U38+W38+Y38+AA38</f>
        <v>32</v>
      </c>
      <c r="D44" s="88">
        <f t="shared" ref="D44:D45" si="26">D38+F38+H38+J38+L38+N38+P38+R38+T38+V38+X38+Z38+AB38</f>
        <v>128</v>
      </c>
    </row>
    <row r="45" spans="1:39" ht="15.6">
      <c r="A45" s="156"/>
      <c r="B45" s="57">
        <v>1</v>
      </c>
      <c r="C45" s="88">
        <f t="shared" si="25"/>
        <v>0</v>
      </c>
      <c r="D45" s="88">
        <f t="shared" si="26"/>
        <v>135</v>
      </c>
    </row>
    <row r="46" spans="1:39">
      <c r="AM46" s="89"/>
    </row>
    <row r="47" spans="1:39">
      <c r="AM47" s="89"/>
    </row>
    <row r="48" spans="1:39">
      <c r="AM48" s="89"/>
    </row>
    <row r="49" spans="39:39">
      <c r="AM49" s="89"/>
    </row>
    <row r="50" spans="39:39">
      <c r="AM50" s="89"/>
    </row>
    <row r="51" spans="39:39">
      <c r="AM51" s="89"/>
    </row>
    <row r="52" spans="39:39">
      <c r="AM52" s="89"/>
    </row>
    <row r="53" spans="39:39">
      <c r="AM53" s="89"/>
    </row>
    <row r="54" spans="39:39">
      <c r="AM54" s="89"/>
    </row>
    <row r="55" spans="39:39">
      <c r="AM55" s="89"/>
    </row>
    <row r="56" spans="39:39">
      <c r="AM56" s="89"/>
    </row>
    <row r="57" spans="39:39">
      <c r="AM57" s="89"/>
    </row>
    <row r="58" spans="39:39">
      <c r="AM58" s="89"/>
    </row>
    <row r="59" spans="39:39">
      <c r="AM59" s="89"/>
    </row>
    <row r="60" spans="39:39">
      <c r="AM60" s="89"/>
    </row>
    <row r="61" spans="39:39">
      <c r="AM61" s="89"/>
    </row>
    <row r="62" spans="39:39">
      <c r="AM62" s="89"/>
    </row>
    <row r="63" spans="39:39">
      <c r="AM63" s="89"/>
    </row>
    <row r="64" spans="39:39">
      <c r="AM64" s="89"/>
    </row>
    <row r="65" spans="39:39">
      <c r="AM65" s="89"/>
    </row>
    <row r="66" spans="39:39">
      <c r="AM66" s="89"/>
    </row>
    <row r="67" spans="39:39">
      <c r="AM67" s="89"/>
    </row>
    <row r="68" spans="39:39">
      <c r="AM68" s="89"/>
    </row>
    <row r="69" spans="39:39">
      <c r="AM69" s="89"/>
    </row>
    <row r="70" spans="39:39">
      <c r="AM70" s="89"/>
    </row>
    <row r="71" spans="39:39">
      <c r="AM71" s="89"/>
    </row>
    <row r="72" spans="39:39">
      <c r="AM72" s="89"/>
    </row>
    <row r="73" spans="39:39">
      <c r="AM73" s="89"/>
    </row>
  </sheetData>
  <sheetProtection selectLockedCells="1"/>
  <mergeCells count="55">
    <mergeCell ref="A42:A45"/>
    <mergeCell ref="AD38:AE38"/>
    <mergeCell ref="AD39:AE39"/>
    <mergeCell ref="AD28:AE28"/>
    <mergeCell ref="AD29:AE29"/>
    <mergeCell ref="AD35:AE35"/>
    <mergeCell ref="AD36:AE36"/>
    <mergeCell ref="AD37:AE37"/>
    <mergeCell ref="AD30:AE30"/>
    <mergeCell ref="AD31:AE31"/>
    <mergeCell ref="AD32:AE32"/>
    <mergeCell ref="AD33:AE33"/>
    <mergeCell ref="AD34:AE34"/>
    <mergeCell ref="AD23:AE23"/>
    <mergeCell ref="AD24:AE24"/>
    <mergeCell ref="AD25:AE25"/>
    <mergeCell ref="AD26:AE26"/>
    <mergeCell ref="AD27:AE27"/>
    <mergeCell ref="AD18:AE18"/>
    <mergeCell ref="AD19:AE19"/>
    <mergeCell ref="AD20:AE20"/>
    <mergeCell ref="AD21:AE21"/>
    <mergeCell ref="AD22:AE22"/>
    <mergeCell ref="AD4:AE9"/>
    <mergeCell ref="AF4:AH8"/>
    <mergeCell ref="AJ4:AL8"/>
    <mergeCell ref="A36:A39"/>
    <mergeCell ref="O6:P7"/>
    <mergeCell ref="Q6:R7"/>
    <mergeCell ref="S6:T7"/>
    <mergeCell ref="U6:V7"/>
    <mergeCell ref="AD10:AE10"/>
    <mergeCell ref="AD11:AE11"/>
    <mergeCell ref="AD12:AE12"/>
    <mergeCell ref="AD13:AE13"/>
    <mergeCell ref="AD14:AE14"/>
    <mergeCell ref="AD15:AE15"/>
    <mergeCell ref="AD16:AE16"/>
    <mergeCell ref="AD17:AE17"/>
    <mergeCell ref="A1:N1"/>
    <mergeCell ref="A2:N2"/>
    <mergeCell ref="A3:N3"/>
    <mergeCell ref="A4:A8"/>
    <mergeCell ref="B4:B8"/>
    <mergeCell ref="C4:AB4"/>
    <mergeCell ref="C5:AB5"/>
    <mergeCell ref="C6:D7"/>
    <mergeCell ref="E6:F7"/>
    <mergeCell ref="G6:H7"/>
    <mergeCell ref="I6:J7"/>
    <mergeCell ref="K6:L7"/>
    <mergeCell ref="M6:N7"/>
    <mergeCell ref="AA6:AB7"/>
    <mergeCell ref="W6:X7"/>
    <mergeCell ref="Y6:Z7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5"/>
  <sheetViews>
    <sheetView topLeftCell="A15" zoomScale="70" zoomScaleNormal="70" workbookViewId="0">
      <selection activeCell="A43" sqref="A43:F44"/>
    </sheetView>
  </sheetViews>
  <sheetFormatPr defaultColWidth="8.6640625" defaultRowHeight="15.6"/>
  <cols>
    <col min="1" max="1" width="9.109375" style="7"/>
    <col min="2" max="2" width="14.109375" style="6" customWidth="1"/>
    <col min="3" max="3" width="12.44140625" style="6" customWidth="1"/>
    <col min="4" max="5" width="9.109375" style="6"/>
    <col min="6" max="6" width="10.44140625" style="6" bestFit="1" customWidth="1"/>
    <col min="7" max="10" width="9.109375" style="6"/>
    <col min="12" max="12" width="14.109375" style="6" customWidth="1"/>
    <col min="13" max="13" width="12.44140625" style="6" customWidth="1"/>
    <col min="14" max="14" width="9.109375" style="6"/>
    <col min="15" max="15" width="10.44140625" style="6" bestFit="1" customWidth="1"/>
    <col min="16" max="16" width="11.44140625" style="6" customWidth="1"/>
    <col min="17" max="17" width="13.44140625" style="6" customWidth="1"/>
    <col min="18" max="18" width="9.109375" style="6"/>
    <col min="19" max="19" width="14.109375" style="6" customWidth="1"/>
    <col min="20" max="20" width="12.44140625" style="6" customWidth="1"/>
    <col min="21" max="21" width="9.109375" style="6"/>
    <col min="22" max="22" width="10.44140625" style="6" bestFit="1" customWidth="1"/>
    <col min="23" max="23" width="9.44140625" style="6" customWidth="1"/>
    <col min="24" max="24" width="12.109375" style="6" bestFit="1" customWidth="1"/>
  </cols>
  <sheetData>
    <row r="1" spans="1:24" ht="15" customHeight="1">
      <c r="A1" s="216" t="s">
        <v>85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8"/>
    </row>
    <row r="2" spans="1:24" ht="15" customHeight="1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1"/>
    </row>
    <row r="3" spans="1:24" ht="1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1"/>
    </row>
    <row r="4" spans="1:24" ht="15" customHeight="1" thickBot="1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4"/>
    </row>
    <row r="5" spans="1:24" ht="16.2" thickBot="1"/>
    <row r="6" spans="1:24">
      <c r="A6" s="213" t="s">
        <v>17</v>
      </c>
      <c r="B6" s="237" t="s">
        <v>81</v>
      </c>
      <c r="C6" s="238"/>
      <c r="D6" s="243" t="s">
        <v>94</v>
      </c>
      <c r="E6" s="244"/>
      <c r="F6" s="245"/>
      <c r="G6" s="7"/>
      <c r="H6" s="243" t="s">
        <v>79</v>
      </c>
      <c r="I6" s="244"/>
      <c r="J6" s="245"/>
      <c r="L6" s="237" t="s">
        <v>81</v>
      </c>
      <c r="M6" s="238"/>
      <c r="N6" s="252" t="s">
        <v>95</v>
      </c>
      <c r="O6" s="253"/>
      <c r="P6" s="253"/>
      <c r="Q6" s="254"/>
      <c r="R6" s="7"/>
      <c r="S6" s="237" t="s">
        <v>81</v>
      </c>
      <c r="T6" s="238"/>
      <c r="U6" s="252" t="s">
        <v>82</v>
      </c>
      <c r="V6" s="253"/>
      <c r="W6" s="253"/>
      <c r="X6" s="254"/>
    </row>
    <row r="7" spans="1:24">
      <c r="A7" s="214"/>
      <c r="B7" s="239"/>
      <c r="C7" s="240"/>
      <c r="D7" s="246"/>
      <c r="E7" s="247"/>
      <c r="F7" s="248"/>
      <c r="G7" s="7"/>
      <c r="H7" s="246"/>
      <c r="I7" s="247"/>
      <c r="J7" s="248"/>
      <c r="L7" s="239"/>
      <c r="M7" s="240"/>
      <c r="N7" s="255"/>
      <c r="O7" s="256"/>
      <c r="P7" s="256"/>
      <c r="Q7" s="257"/>
      <c r="R7" s="7"/>
      <c r="S7" s="239"/>
      <c r="T7" s="240"/>
      <c r="U7" s="255"/>
      <c r="V7" s="256"/>
      <c r="W7" s="256"/>
      <c r="X7" s="257"/>
    </row>
    <row r="8" spans="1:24">
      <c r="A8" s="214"/>
      <c r="B8" s="239"/>
      <c r="C8" s="240"/>
      <c r="D8" s="246"/>
      <c r="E8" s="247"/>
      <c r="F8" s="248"/>
      <c r="G8" s="7"/>
      <c r="H8" s="246"/>
      <c r="I8" s="247"/>
      <c r="J8" s="248"/>
      <c r="L8" s="239"/>
      <c r="M8" s="240"/>
      <c r="N8" s="255"/>
      <c r="O8" s="256"/>
      <c r="P8" s="256"/>
      <c r="Q8" s="257"/>
      <c r="R8" s="7"/>
      <c r="S8" s="239"/>
      <c r="T8" s="240"/>
      <c r="U8" s="255"/>
      <c r="V8" s="256"/>
      <c r="W8" s="256"/>
      <c r="X8" s="257"/>
    </row>
    <row r="9" spans="1:24">
      <c r="A9" s="214"/>
      <c r="B9" s="239"/>
      <c r="C9" s="240"/>
      <c r="D9" s="246"/>
      <c r="E9" s="247"/>
      <c r="F9" s="248"/>
      <c r="G9" s="7"/>
      <c r="H9" s="246"/>
      <c r="I9" s="247"/>
      <c r="J9" s="248"/>
      <c r="L9" s="239"/>
      <c r="M9" s="240"/>
      <c r="N9" s="255"/>
      <c r="O9" s="256"/>
      <c r="P9" s="256"/>
      <c r="Q9" s="257"/>
      <c r="R9" s="7"/>
      <c r="S9" s="239"/>
      <c r="T9" s="240"/>
      <c r="U9" s="255"/>
      <c r="V9" s="256"/>
      <c r="W9" s="256"/>
      <c r="X9" s="257"/>
    </row>
    <row r="10" spans="1:24">
      <c r="A10" s="214"/>
      <c r="B10" s="239"/>
      <c r="C10" s="240"/>
      <c r="D10" s="246"/>
      <c r="E10" s="247"/>
      <c r="F10" s="248"/>
      <c r="G10" s="7"/>
      <c r="H10" s="246"/>
      <c r="I10" s="247"/>
      <c r="J10" s="248"/>
      <c r="L10" s="239"/>
      <c r="M10" s="240"/>
      <c r="N10" s="255"/>
      <c r="O10" s="256"/>
      <c r="P10" s="256"/>
      <c r="Q10" s="257"/>
      <c r="R10" s="7"/>
      <c r="S10" s="239"/>
      <c r="T10" s="240"/>
      <c r="U10" s="255"/>
      <c r="V10" s="256"/>
      <c r="W10" s="256"/>
      <c r="X10" s="257"/>
    </row>
    <row r="11" spans="1:24">
      <c r="A11" s="214"/>
      <c r="B11" s="239"/>
      <c r="C11" s="240"/>
      <c r="D11" s="246"/>
      <c r="E11" s="247"/>
      <c r="F11" s="248"/>
      <c r="G11" s="7"/>
      <c r="H11" s="246"/>
      <c r="I11" s="247"/>
      <c r="J11" s="248"/>
      <c r="L11" s="239"/>
      <c r="M11" s="240"/>
      <c r="N11" s="255"/>
      <c r="O11" s="256"/>
      <c r="P11" s="256"/>
      <c r="Q11" s="257"/>
      <c r="R11" s="7"/>
      <c r="S11" s="239"/>
      <c r="T11" s="240"/>
      <c r="U11" s="255"/>
      <c r="V11" s="256"/>
      <c r="W11" s="256"/>
      <c r="X11" s="257"/>
    </row>
    <row r="12" spans="1:24" ht="16.2" thickBot="1">
      <c r="A12" s="214"/>
      <c r="B12" s="239"/>
      <c r="C12" s="240"/>
      <c r="D12" s="249"/>
      <c r="E12" s="250"/>
      <c r="F12" s="251"/>
      <c r="G12" s="7"/>
      <c r="H12" s="249"/>
      <c r="I12" s="250"/>
      <c r="J12" s="251"/>
      <c r="L12" s="239"/>
      <c r="M12" s="240"/>
      <c r="N12" s="258"/>
      <c r="O12" s="259"/>
      <c r="P12" s="259"/>
      <c r="Q12" s="260"/>
      <c r="R12" s="7"/>
      <c r="S12" s="239"/>
      <c r="T12" s="240"/>
      <c r="U12" s="258"/>
      <c r="V12" s="259"/>
      <c r="W12" s="259"/>
      <c r="X12" s="260"/>
    </row>
    <row r="13" spans="1:24" ht="18" thickBot="1">
      <c r="A13" s="215"/>
      <c r="B13" s="241"/>
      <c r="C13" s="242"/>
      <c r="D13" s="3">
        <v>0</v>
      </c>
      <c r="E13" s="4">
        <v>0.5</v>
      </c>
      <c r="F13" s="5">
        <v>1</v>
      </c>
      <c r="G13" s="7"/>
      <c r="H13" s="3">
        <v>0</v>
      </c>
      <c r="I13" s="4">
        <v>0.5</v>
      </c>
      <c r="J13" s="5">
        <v>1</v>
      </c>
      <c r="K13" s="8"/>
      <c r="L13" s="241"/>
      <c r="M13" s="242"/>
      <c r="N13" s="4">
        <v>0.5</v>
      </c>
      <c r="O13" s="5">
        <v>1</v>
      </c>
      <c r="P13" s="4" t="s">
        <v>84</v>
      </c>
      <c r="Q13" s="9" t="s">
        <v>83</v>
      </c>
      <c r="R13" s="7"/>
      <c r="S13" s="241"/>
      <c r="T13" s="242"/>
      <c r="U13" s="4">
        <v>0.5</v>
      </c>
      <c r="V13" s="5">
        <v>1</v>
      </c>
      <c r="W13" s="4" t="s">
        <v>84</v>
      </c>
      <c r="X13" s="9" t="s">
        <v>83</v>
      </c>
    </row>
    <row r="14" spans="1:24" ht="18">
      <c r="A14" s="2">
        <v>1</v>
      </c>
      <c r="B14" s="212" t="str">
        <f>'Каждый ребенок'!B10</f>
        <v>Амбульмамбеков Марк</v>
      </c>
      <c r="C14" s="212"/>
      <c r="D14" s="10">
        <f>'Каждый ребенок'!AF10</f>
        <v>0</v>
      </c>
      <c r="E14" s="10">
        <f>'Каждый ребенок'!AG10</f>
        <v>0</v>
      </c>
      <c r="F14" s="10">
        <f>'Каждый ребенок'!AH10</f>
        <v>0</v>
      </c>
      <c r="H14" s="11">
        <f>'Каждый ребенок'!AJ10</f>
        <v>0</v>
      </c>
      <c r="I14" s="11">
        <f>'Каждый ребенок'!AK10</f>
        <v>0</v>
      </c>
      <c r="J14" s="11">
        <f>'Каждый ребенок'!AL10</f>
        <v>0</v>
      </c>
      <c r="L14" s="212" t="str">
        <f>B14</f>
        <v>Амбульмамбеков Марк</v>
      </c>
      <c r="M14" s="212"/>
      <c r="N14" s="10">
        <f>E14*0.5</f>
        <v>0</v>
      </c>
      <c r="O14" s="10">
        <f>F14*1</f>
        <v>0</v>
      </c>
      <c r="P14" s="10">
        <f>N14+O14</f>
        <v>0</v>
      </c>
      <c r="Q14" s="12">
        <f>P14/$A$43</f>
        <v>0</v>
      </c>
      <c r="S14" s="212" t="str">
        <f>B14</f>
        <v>Амбульмамбеков Марк</v>
      </c>
      <c r="T14" s="212"/>
      <c r="U14" s="10">
        <f>I14*0.5</f>
        <v>0</v>
      </c>
      <c r="V14" s="10">
        <f>J14*1</f>
        <v>0</v>
      </c>
      <c r="W14" s="10">
        <f>U14+V14</f>
        <v>0</v>
      </c>
      <c r="X14" s="12">
        <f>W14/$A$43</f>
        <v>0</v>
      </c>
    </row>
    <row r="15" spans="1:24" ht="18.75" customHeight="1">
      <c r="A15" s="1">
        <v>2</v>
      </c>
      <c r="B15" s="212" t="str">
        <f>'Каждый ребенок'!B11</f>
        <v>Бельба Татьяна</v>
      </c>
      <c r="C15" s="212"/>
      <c r="D15" s="10">
        <f>'Каждый ребенок'!AF11</f>
        <v>8</v>
      </c>
      <c r="E15" s="10">
        <f>'Каждый ребенок'!AG11</f>
        <v>5</v>
      </c>
      <c r="F15" s="10">
        <f>'Каждый ребенок'!AH11</f>
        <v>0</v>
      </c>
      <c r="H15" s="11">
        <f>'Каждый ребенок'!AJ11</f>
        <v>0</v>
      </c>
      <c r="I15" s="11">
        <f>'Каждый ребенок'!AK11</f>
        <v>1</v>
      </c>
      <c r="J15" s="11">
        <f>'Каждый ребенок'!AL11</f>
        <v>12</v>
      </c>
      <c r="L15" s="212" t="str">
        <f t="shared" ref="L15:L33" si="0">B15</f>
        <v>Бельба Татьяна</v>
      </c>
      <c r="M15" s="212"/>
      <c r="N15" s="10">
        <f t="shared" ref="N15:N33" si="1">E15*0.5</f>
        <v>2.5</v>
      </c>
      <c r="O15" s="10">
        <f>F15*1</f>
        <v>0</v>
      </c>
      <c r="P15" s="10">
        <f t="shared" ref="P15:P33" si="2">N15+O15</f>
        <v>2.5</v>
      </c>
      <c r="Q15" s="12">
        <f t="shared" ref="Q15:Q33" si="3">P15/$A$43</f>
        <v>0.19230769230769232</v>
      </c>
      <c r="S15" s="212" t="str">
        <f t="shared" ref="S15:S33" si="4">B15</f>
        <v>Бельба Татьяна</v>
      </c>
      <c r="T15" s="212"/>
      <c r="U15" s="10">
        <f t="shared" ref="U15:U33" si="5">I15*0.5</f>
        <v>0.5</v>
      </c>
      <c r="V15" s="10">
        <f t="shared" ref="V15:V33" si="6">J15*1</f>
        <v>12</v>
      </c>
      <c r="W15" s="10">
        <f>U15+V15</f>
        <v>12.5</v>
      </c>
      <c r="X15" s="12">
        <f t="shared" ref="X15:X33" si="7">W15/$A$43</f>
        <v>0.96153846153846156</v>
      </c>
    </row>
    <row r="16" spans="1:24" ht="18.75" customHeight="1">
      <c r="A16" s="1">
        <v>3</v>
      </c>
      <c r="B16" s="212" t="str">
        <f>'Каждый ребенок'!B12</f>
        <v>Волков Мирон</v>
      </c>
      <c r="C16" s="212"/>
      <c r="D16" s="10">
        <f>'Каждый ребенок'!AF12</f>
        <v>13</v>
      </c>
      <c r="E16" s="10">
        <f>'Каждый ребенок'!AG12</f>
        <v>0</v>
      </c>
      <c r="F16" s="10">
        <f>'Каждый ребенок'!AH12</f>
        <v>0</v>
      </c>
      <c r="H16" s="11">
        <f>'Каждый ребенок'!AJ12</f>
        <v>0</v>
      </c>
      <c r="I16" s="11">
        <f>'Каждый ребенок'!AK12</f>
        <v>6</v>
      </c>
      <c r="J16" s="11">
        <f>'Каждый ребенок'!AL12</f>
        <v>7</v>
      </c>
      <c r="L16" s="212" t="str">
        <f t="shared" si="0"/>
        <v>Волков Мирон</v>
      </c>
      <c r="M16" s="212"/>
      <c r="N16" s="10">
        <f t="shared" si="1"/>
        <v>0</v>
      </c>
      <c r="O16" s="10">
        <f t="shared" ref="O16:O33" si="8">F16*1</f>
        <v>0</v>
      </c>
      <c r="P16" s="10">
        <f t="shared" si="2"/>
        <v>0</v>
      </c>
      <c r="Q16" s="12">
        <f>P16/$A$43</f>
        <v>0</v>
      </c>
      <c r="S16" s="212" t="str">
        <f t="shared" si="4"/>
        <v>Волков Мирон</v>
      </c>
      <c r="T16" s="212"/>
      <c r="U16" s="10">
        <f t="shared" si="5"/>
        <v>3</v>
      </c>
      <c r="V16" s="10">
        <f t="shared" si="6"/>
        <v>7</v>
      </c>
      <c r="W16" s="10">
        <f t="shared" ref="W16:W33" si="9">U16+V16</f>
        <v>10</v>
      </c>
      <c r="X16" s="12">
        <f t="shared" si="7"/>
        <v>0.76923076923076927</v>
      </c>
    </row>
    <row r="17" spans="1:24" ht="18.75" customHeight="1">
      <c r="A17" s="1">
        <v>4</v>
      </c>
      <c r="B17" s="212" t="str">
        <f>'Каждый ребенок'!B13</f>
        <v>Голуб Тимофей</v>
      </c>
      <c r="C17" s="212"/>
      <c r="D17" s="10">
        <f>'Каждый ребенок'!AF13</f>
        <v>13</v>
      </c>
      <c r="E17" s="10">
        <f>'Каждый ребенок'!AG13</f>
        <v>0</v>
      </c>
      <c r="F17" s="10">
        <f>'Каждый ребенок'!AH13</f>
        <v>0</v>
      </c>
      <c r="H17" s="11">
        <f>'Каждый ребенок'!AJ13</f>
        <v>0</v>
      </c>
      <c r="I17" s="11">
        <f>'Каждый ребенок'!AK13</f>
        <v>7</v>
      </c>
      <c r="J17" s="11">
        <f>'Каждый ребенок'!AL13</f>
        <v>6</v>
      </c>
      <c r="L17" s="212" t="str">
        <f t="shared" si="0"/>
        <v>Голуб Тимофей</v>
      </c>
      <c r="M17" s="212"/>
      <c r="N17" s="10">
        <f t="shared" si="1"/>
        <v>0</v>
      </c>
      <c r="O17" s="10">
        <f t="shared" si="8"/>
        <v>0</v>
      </c>
      <c r="P17" s="10">
        <f t="shared" si="2"/>
        <v>0</v>
      </c>
      <c r="Q17" s="12">
        <f>P17/$A$43</f>
        <v>0</v>
      </c>
      <c r="S17" s="212" t="str">
        <f t="shared" si="4"/>
        <v>Голуб Тимофей</v>
      </c>
      <c r="T17" s="212"/>
      <c r="U17" s="10">
        <f t="shared" si="5"/>
        <v>3.5</v>
      </c>
      <c r="V17" s="10">
        <f t="shared" si="6"/>
        <v>6</v>
      </c>
      <c r="W17" s="10">
        <f t="shared" si="9"/>
        <v>9.5</v>
      </c>
      <c r="X17" s="12">
        <f t="shared" si="7"/>
        <v>0.73076923076923073</v>
      </c>
    </row>
    <row r="18" spans="1:24" ht="18.75" customHeight="1">
      <c r="A18" s="1">
        <v>5</v>
      </c>
      <c r="B18" s="212" t="str">
        <f>'Каждый ребенок'!B14</f>
        <v>Голяткин Тамерлан</v>
      </c>
      <c r="C18" s="212"/>
      <c r="D18" s="10">
        <f>'Каждый ребенок'!AF14</f>
        <v>0</v>
      </c>
      <c r="E18" s="10">
        <f>'Каждый ребенок'!AG14</f>
        <v>0</v>
      </c>
      <c r="F18" s="10">
        <f>'Каждый ребенок'!AH14</f>
        <v>0</v>
      </c>
      <c r="H18" s="11">
        <f>'Каждый ребенок'!AJ14</f>
        <v>0</v>
      </c>
      <c r="I18" s="11">
        <f>'Каждый ребенок'!AK14</f>
        <v>9</v>
      </c>
      <c r="J18" s="11">
        <f>'Каждый ребенок'!AL14</f>
        <v>4</v>
      </c>
      <c r="L18" s="212" t="str">
        <f t="shared" si="0"/>
        <v>Голяткин Тамерлан</v>
      </c>
      <c r="M18" s="212"/>
      <c r="N18" s="10">
        <f t="shared" si="1"/>
        <v>0</v>
      </c>
      <c r="O18" s="10">
        <f t="shared" si="8"/>
        <v>0</v>
      </c>
      <c r="P18" s="10">
        <f t="shared" si="2"/>
        <v>0</v>
      </c>
      <c r="Q18" s="12">
        <f>P18/$A$43</f>
        <v>0</v>
      </c>
      <c r="S18" s="212" t="str">
        <f t="shared" si="4"/>
        <v>Голяткин Тамерлан</v>
      </c>
      <c r="T18" s="212"/>
      <c r="U18" s="10">
        <f t="shared" si="5"/>
        <v>4.5</v>
      </c>
      <c r="V18" s="10">
        <f t="shared" si="6"/>
        <v>4</v>
      </c>
      <c r="W18" s="10">
        <f t="shared" si="9"/>
        <v>8.5</v>
      </c>
      <c r="X18" s="12">
        <f t="shared" si="7"/>
        <v>0.65384615384615385</v>
      </c>
    </row>
    <row r="19" spans="1:24" ht="18.75" customHeight="1">
      <c r="A19" s="1">
        <v>6</v>
      </c>
      <c r="B19" s="212" t="str">
        <f>'Каждый ребенок'!B15</f>
        <v>Джаватхтанов Рамазан</v>
      </c>
      <c r="C19" s="212"/>
      <c r="D19" s="10">
        <f>'Каждый ребенок'!AF15</f>
        <v>13</v>
      </c>
      <c r="E19" s="10">
        <f>'Каждый ребенок'!AG15</f>
        <v>0</v>
      </c>
      <c r="F19" s="10">
        <f>'Каждый ребенок'!AH15</f>
        <v>0</v>
      </c>
      <c r="H19" s="11">
        <f>'Каждый ребенок'!AJ15</f>
        <v>0</v>
      </c>
      <c r="I19" s="11">
        <f>'Каждый ребенок'!AK15</f>
        <v>4</v>
      </c>
      <c r="J19" s="11">
        <f>'Каждый ребенок'!AL15</f>
        <v>9</v>
      </c>
      <c r="L19" s="212" t="str">
        <f t="shared" si="0"/>
        <v>Джаватхтанов Рамазан</v>
      </c>
      <c r="M19" s="212"/>
      <c r="N19" s="10">
        <f t="shared" si="1"/>
        <v>0</v>
      </c>
      <c r="O19" s="10">
        <f t="shared" si="8"/>
        <v>0</v>
      </c>
      <c r="P19" s="10">
        <f t="shared" si="2"/>
        <v>0</v>
      </c>
      <c r="Q19" s="12">
        <f>P19/$A$43</f>
        <v>0</v>
      </c>
      <c r="S19" s="212" t="str">
        <f t="shared" si="4"/>
        <v>Джаватхтанов Рамазан</v>
      </c>
      <c r="T19" s="212"/>
      <c r="U19" s="10">
        <f t="shared" si="5"/>
        <v>2</v>
      </c>
      <c r="V19" s="10">
        <f t="shared" si="6"/>
        <v>9</v>
      </c>
      <c r="W19" s="10">
        <f t="shared" si="9"/>
        <v>11</v>
      </c>
      <c r="X19" s="12">
        <f t="shared" si="7"/>
        <v>0.84615384615384615</v>
      </c>
    </row>
    <row r="20" spans="1:24" ht="18.75" customHeight="1">
      <c r="A20" s="1">
        <v>7</v>
      </c>
      <c r="B20" s="212" t="str">
        <f>'Каждый ребенок'!B16</f>
        <v>Евтухова Ева</v>
      </c>
      <c r="C20" s="212"/>
      <c r="D20" s="10">
        <f>'Каждый ребенок'!AF16</f>
        <v>7</v>
      </c>
      <c r="E20" s="10">
        <f>'Каждый ребенок'!AG16</f>
        <v>6</v>
      </c>
      <c r="F20" s="10">
        <f>'Каждый ребенок'!AH16</f>
        <v>0</v>
      </c>
      <c r="H20" s="11">
        <f>'Каждый ребенок'!AJ16</f>
        <v>0</v>
      </c>
      <c r="I20" s="11">
        <f>'Каждый ребенок'!AK16</f>
        <v>1</v>
      </c>
      <c r="J20" s="11">
        <f>'Каждый ребенок'!AL16</f>
        <v>12</v>
      </c>
      <c r="L20" s="212" t="str">
        <f t="shared" si="0"/>
        <v>Евтухова Ева</v>
      </c>
      <c r="M20" s="212"/>
      <c r="N20" s="10">
        <f t="shared" si="1"/>
        <v>3</v>
      </c>
      <c r="O20" s="10">
        <f t="shared" si="8"/>
        <v>0</v>
      </c>
      <c r="P20" s="10">
        <f t="shared" si="2"/>
        <v>3</v>
      </c>
      <c r="Q20" s="12">
        <f t="shared" si="3"/>
        <v>0.23076923076923078</v>
      </c>
      <c r="S20" s="212" t="str">
        <f t="shared" si="4"/>
        <v>Евтухова Ева</v>
      </c>
      <c r="T20" s="212"/>
      <c r="U20" s="10">
        <f t="shared" si="5"/>
        <v>0.5</v>
      </c>
      <c r="V20" s="10">
        <f t="shared" si="6"/>
        <v>12</v>
      </c>
      <c r="W20" s="10">
        <f t="shared" si="9"/>
        <v>12.5</v>
      </c>
      <c r="X20" s="12">
        <f t="shared" si="7"/>
        <v>0.96153846153846156</v>
      </c>
    </row>
    <row r="21" spans="1:24" ht="18.75" customHeight="1">
      <c r="A21" s="1">
        <v>8</v>
      </c>
      <c r="B21" s="212" t="str">
        <f>'Каждый ребенок'!B17</f>
        <v>Загнойко Евгений</v>
      </c>
      <c r="C21" s="212"/>
      <c r="D21" s="10">
        <f>'Каждый ребенок'!AF17</f>
        <v>12</v>
      </c>
      <c r="E21" s="10">
        <f>'Каждый ребенок'!AG17</f>
        <v>1</v>
      </c>
      <c r="F21" s="10">
        <f>'Каждый ребенок'!AH17</f>
        <v>0</v>
      </c>
      <c r="H21" s="11">
        <f>'Каждый ребенок'!AJ17</f>
        <v>0</v>
      </c>
      <c r="I21" s="11">
        <f>'Каждый ребенок'!AK17</f>
        <v>8</v>
      </c>
      <c r="J21" s="11">
        <f>'Каждый ребенок'!AL17</f>
        <v>5</v>
      </c>
      <c r="L21" s="212" t="str">
        <f t="shared" si="0"/>
        <v>Загнойко Евгений</v>
      </c>
      <c r="M21" s="212"/>
      <c r="N21" s="10">
        <f t="shared" si="1"/>
        <v>0.5</v>
      </c>
      <c r="O21" s="10">
        <f t="shared" si="8"/>
        <v>0</v>
      </c>
      <c r="P21" s="10">
        <f t="shared" si="2"/>
        <v>0.5</v>
      </c>
      <c r="Q21" s="12">
        <f t="shared" si="3"/>
        <v>3.8461538461538464E-2</v>
      </c>
      <c r="S21" s="212" t="str">
        <f t="shared" si="4"/>
        <v>Загнойко Евгений</v>
      </c>
      <c r="T21" s="212"/>
      <c r="U21" s="10">
        <f t="shared" si="5"/>
        <v>4</v>
      </c>
      <c r="V21" s="10">
        <f t="shared" si="6"/>
        <v>5</v>
      </c>
      <c r="W21" s="10">
        <f t="shared" si="9"/>
        <v>9</v>
      </c>
      <c r="X21" s="12">
        <f t="shared" si="7"/>
        <v>0.69230769230769229</v>
      </c>
    </row>
    <row r="22" spans="1:24" ht="18.75" customHeight="1">
      <c r="A22" s="1">
        <v>9</v>
      </c>
      <c r="B22" s="212" t="str">
        <f>'Каждый ребенок'!B18</f>
        <v>Зносенко Константин</v>
      </c>
      <c r="C22" s="212"/>
      <c r="D22" s="10">
        <f>'Каждый ребенок'!AF18</f>
        <v>13</v>
      </c>
      <c r="E22" s="10">
        <f>'Каждый ребенок'!AG18</f>
        <v>0</v>
      </c>
      <c r="F22" s="10">
        <f>'Каждый ребенок'!AH18</f>
        <v>0</v>
      </c>
      <c r="H22" s="11">
        <f>'Каждый ребенок'!AJ18</f>
        <v>0</v>
      </c>
      <c r="I22" s="11">
        <f>'Каждый ребенок'!AK18</f>
        <v>6</v>
      </c>
      <c r="J22" s="11">
        <f>'Каждый ребенок'!AL18</f>
        <v>7</v>
      </c>
      <c r="L22" s="212" t="str">
        <f t="shared" si="0"/>
        <v>Зносенко Константин</v>
      </c>
      <c r="M22" s="212"/>
      <c r="N22" s="10">
        <f t="shared" si="1"/>
        <v>0</v>
      </c>
      <c r="O22" s="10">
        <f t="shared" si="8"/>
        <v>0</v>
      </c>
      <c r="P22" s="10">
        <f t="shared" si="2"/>
        <v>0</v>
      </c>
      <c r="Q22" s="12">
        <f t="shared" si="3"/>
        <v>0</v>
      </c>
      <c r="S22" s="212" t="str">
        <f t="shared" si="4"/>
        <v>Зносенко Константин</v>
      </c>
      <c r="T22" s="212"/>
      <c r="U22" s="10">
        <f t="shared" si="5"/>
        <v>3</v>
      </c>
      <c r="V22" s="10">
        <f t="shared" si="6"/>
        <v>7</v>
      </c>
      <c r="W22" s="10">
        <f t="shared" si="9"/>
        <v>10</v>
      </c>
      <c r="X22" s="12">
        <f t="shared" si="7"/>
        <v>0.76923076923076927</v>
      </c>
    </row>
    <row r="23" spans="1:24" ht="18.75" customHeight="1">
      <c r="A23" s="1">
        <v>10</v>
      </c>
      <c r="B23" s="212" t="str">
        <f>'Каждый ребенок'!B19</f>
        <v>Кокин Руслан</v>
      </c>
      <c r="C23" s="212"/>
      <c r="D23" s="10">
        <f>'Каждый ребенок'!AF19</f>
        <v>13</v>
      </c>
      <c r="E23" s="10">
        <f>'Каждый ребенок'!AG19</f>
        <v>0</v>
      </c>
      <c r="F23" s="10">
        <f>'Каждый ребенок'!AH19</f>
        <v>0</v>
      </c>
      <c r="H23" s="11">
        <f>'Каждый ребенок'!AJ19</f>
        <v>0</v>
      </c>
      <c r="I23" s="11">
        <f>'Каждый ребенок'!AK19</f>
        <v>9</v>
      </c>
      <c r="J23" s="11">
        <f>'Каждый ребенок'!AL19</f>
        <v>4</v>
      </c>
      <c r="L23" s="212" t="str">
        <f t="shared" si="0"/>
        <v>Кокин Руслан</v>
      </c>
      <c r="M23" s="212"/>
      <c r="N23" s="10">
        <f t="shared" si="1"/>
        <v>0</v>
      </c>
      <c r="O23" s="10">
        <f t="shared" si="8"/>
        <v>0</v>
      </c>
      <c r="P23" s="10">
        <f t="shared" si="2"/>
        <v>0</v>
      </c>
      <c r="Q23" s="12">
        <f t="shared" si="3"/>
        <v>0</v>
      </c>
      <c r="S23" s="212" t="str">
        <f t="shared" si="4"/>
        <v>Кокин Руслан</v>
      </c>
      <c r="T23" s="212"/>
      <c r="U23" s="10">
        <f t="shared" si="5"/>
        <v>4.5</v>
      </c>
      <c r="V23" s="10">
        <f t="shared" si="6"/>
        <v>4</v>
      </c>
      <c r="W23" s="10">
        <f t="shared" si="9"/>
        <v>8.5</v>
      </c>
      <c r="X23" s="12">
        <f t="shared" si="7"/>
        <v>0.65384615384615385</v>
      </c>
    </row>
    <row r="24" spans="1:24" ht="18.75" customHeight="1">
      <c r="A24" s="1">
        <v>11</v>
      </c>
      <c r="B24" s="212" t="str">
        <f>'Каждый ребенок'!B20</f>
        <v>Корягина Аглая</v>
      </c>
      <c r="C24" s="212"/>
      <c r="D24" s="10">
        <f>'Каждый ребенок'!AF20</f>
        <v>10</v>
      </c>
      <c r="E24" s="10">
        <f>'Каждый ребенок'!AG20</f>
        <v>3</v>
      </c>
      <c r="F24" s="10">
        <f>'Каждый ребенок'!AH20</f>
        <v>0</v>
      </c>
      <c r="H24" s="11">
        <f>'Каждый ребенок'!AJ20</f>
        <v>0</v>
      </c>
      <c r="I24" s="11">
        <f>'Каждый ребенок'!AK20</f>
        <v>3</v>
      </c>
      <c r="J24" s="11">
        <f>'Каждый ребенок'!AL20</f>
        <v>10</v>
      </c>
      <c r="L24" s="212" t="str">
        <f t="shared" si="0"/>
        <v>Корягина Аглая</v>
      </c>
      <c r="M24" s="212"/>
      <c r="N24" s="10">
        <f t="shared" si="1"/>
        <v>1.5</v>
      </c>
      <c r="O24" s="10">
        <f t="shared" si="8"/>
        <v>0</v>
      </c>
      <c r="P24" s="10">
        <f t="shared" si="2"/>
        <v>1.5</v>
      </c>
      <c r="Q24" s="12">
        <f t="shared" si="3"/>
        <v>0.11538461538461539</v>
      </c>
      <c r="S24" s="212" t="str">
        <f t="shared" si="4"/>
        <v>Корягина Аглая</v>
      </c>
      <c r="T24" s="212"/>
      <c r="U24" s="10">
        <f t="shared" si="5"/>
        <v>1.5</v>
      </c>
      <c r="V24" s="10">
        <f t="shared" si="6"/>
        <v>10</v>
      </c>
      <c r="W24" s="10">
        <f t="shared" si="9"/>
        <v>11.5</v>
      </c>
      <c r="X24" s="12">
        <f t="shared" si="7"/>
        <v>0.88461538461538458</v>
      </c>
    </row>
    <row r="25" spans="1:24" ht="18.75" customHeight="1">
      <c r="A25" s="1">
        <v>12</v>
      </c>
      <c r="B25" s="212" t="str">
        <f>'Каждый ребенок'!B21</f>
        <v>Корягина Мирослава</v>
      </c>
      <c r="C25" s="212"/>
      <c r="D25" s="10">
        <f>'Каждый ребенок'!AF21</f>
        <v>10</v>
      </c>
      <c r="E25" s="10">
        <f>'Каждый ребенок'!AG21</f>
        <v>3</v>
      </c>
      <c r="F25" s="10">
        <f>'Каждый ребенок'!AH21</f>
        <v>0</v>
      </c>
      <c r="H25" s="11">
        <f>'Каждый ребенок'!AJ21</f>
        <v>0</v>
      </c>
      <c r="I25" s="11">
        <f>'Каждый ребенок'!AK21</f>
        <v>3</v>
      </c>
      <c r="J25" s="11">
        <f>'Каждый ребенок'!AL21</f>
        <v>10</v>
      </c>
      <c r="L25" s="212" t="str">
        <f t="shared" si="0"/>
        <v>Корягина Мирослава</v>
      </c>
      <c r="M25" s="212"/>
      <c r="N25" s="10">
        <f t="shared" si="1"/>
        <v>1.5</v>
      </c>
      <c r="O25" s="10">
        <f t="shared" si="8"/>
        <v>0</v>
      </c>
      <c r="P25" s="10">
        <f t="shared" si="2"/>
        <v>1.5</v>
      </c>
      <c r="Q25" s="12">
        <f t="shared" si="3"/>
        <v>0.11538461538461539</v>
      </c>
      <c r="S25" s="212" t="str">
        <f t="shared" si="4"/>
        <v>Корягина Мирослава</v>
      </c>
      <c r="T25" s="212"/>
      <c r="U25" s="10">
        <f t="shared" si="5"/>
        <v>1.5</v>
      </c>
      <c r="V25" s="10">
        <f t="shared" si="6"/>
        <v>10</v>
      </c>
      <c r="W25" s="10">
        <f t="shared" si="9"/>
        <v>11.5</v>
      </c>
      <c r="X25" s="12">
        <f t="shared" si="7"/>
        <v>0.88461538461538458</v>
      </c>
    </row>
    <row r="26" spans="1:24" ht="18.75" customHeight="1">
      <c r="A26" s="1">
        <v>13</v>
      </c>
      <c r="B26" s="212" t="str">
        <f>'Каждый ребенок'!B22</f>
        <v>Ломакина Полина</v>
      </c>
      <c r="C26" s="212"/>
      <c r="D26" s="10">
        <f>'Каждый ребенок'!AF22</f>
        <v>8</v>
      </c>
      <c r="E26" s="10">
        <f>'Каждый ребенок'!AG22</f>
        <v>5</v>
      </c>
      <c r="F26" s="10">
        <f>'Каждый ребенок'!AH22</f>
        <v>0</v>
      </c>
      <c r="H26" s="11">
        <f>'Каждый ребенок'!AJ22</f>
        <v>0</v>
      </c>
      <c r="I26" s="11">
        <f>'Каждый ребенок'!AK22</f>
        <v>0</v>
      </c>
      <c r="J26" s="11">
        <f>'Каждый ребенок'!AL22</f>
        <v>13</v>
      </c>
      <c r="L26" s="212" t="str">
        <f t="shared" si="0"/>
        <v>Ломакина Полина</v>
      </c>
      <c r="M26" s="212"/>
      <c r="N26" s="10">
        <f t="shared" si="1"/>
        <v>2.5</v>
      </c>
      <c r="O26" s="10">
        <f t="shared" si="8"/>
        <v>0</v>
      </c>
      <c r="P26" s="10">
        <f t="shared" si="2"/>
        <v>2.5</v>
      </c>
      <c r="Q26" s="12">
        <f t="shared" si="3"/>
        <v>0.19230769230769232</v>
      </c>
      <c r="S26" s="212" t="str">
        <f t="shared" si="4"/>
        <v>Ломакина Полина</v>
      </c>
      <c r="T26" s="212"/>
      <c r="U26" s="10">
        <f t="shared" si="5"/>
        <v>0</v>
      </c>
      <c r="V26" s="10">
        <f t="shared" si="6"/>
        <v>13</v>
      </c>
      <c r="W26" s="10">
        <f t="shared" si="9"/>
        <v>13</v>
      </c>
      <c r="X26" s="12">
        <f t="shared" si="7"/>
        <v>1</v>
      </c>
    </row>
    <row r="27" spans="1:24" ht="18.75" customHeight="1">
      <c r="A27" s="1">
        <v>14</v>
      </c>
      <c r="B27" s="212" t="str">
        <f>'Каждый ребенок'!B23</f>
        <v>Мартыненков Илья</v>
      </c>
      <c r="C27" s="212"/>
      <c r="D27" s="10">
        <f>'Каждый ребенок'!AF23</f>
        <v>13</v>
      </c>
      <c r="E27" s="10">
        <f>'Каждый ребенок'!AG23</f>
        <v>0</v>
      </c>
      <c r="F27" s="10">
        <f>'Каждый ребенок'!AH23</f>
        <v>0</v>
      </c>
      <c r="H27" s="11">
        <f>'Каждый ребенок'!AJ23</f>
        <v>0</v>
      </c>
      <c r="I27" s="11">
        <f>'Каждый ребенок'!AK23</f>
        <v>10</v>
      </c>
      <c r="J27" s="11">
        <f>'Каждый ребенок'!AL23</f>
        <v>3</v>
      </c>
      <c r="L27" s="212" t="str">
        <f t="shared" si="0"/>
        <v>Мартыненков Илья</v>
      </c>
      <c r="M27" s="212"/>
      <c r="N27" s="10">
        <f t="shared" si="1"/>
        <v>0</v>
      </c>
      <c r="O27" s="10">
        <f t="shared" si="8"/>
        <v>0</v>
      </c>
      <c r="P27" s="10">
        <f t="shared" si="2"/>
        <v>0</v>
      </c>
      <c r="Q27" s="12">
        <f t="shared" si="3"/>
        <v>0</v>
      </c>
      <c r="S27" s="212" t="str">
        <f t="shared" si="4"/>
        <v>Мартыненков Илья</v>
      </c>
      <c r="T27" s="212"/>
      <c r="U27" s="10">
        <f t="shared" si="5"/>
        <v>5</v>
      </c>
      <c r="V27" s="10">
        <f t="shared" si="6"/>
        <v>3</v>
      </c>
      <c r="W27" s="10">
        <f t="shared" si="9"/>
        <v>8</v>
      </c>
      <c r="X27" s="12">
        <f t="shared" si="7"/>
        <v>0.61538461538461542</v>
      </c>
    </row>
    <row r="28" spans="1:24" ht="18.75" customHeight="1">
      <c r="A28" s="1">
        <v>15</v>
      </c>
      <c r="B28" s="212" t="str">
        <f>'Каждый ребенок'!B24</f>
        <v>Мельничук Роман</v>
      </c>
      <c r="C28" s="212"/>
      <c r="D28" s="10">
        <f>'Каждый ребенок'!AF24</f>
        <v>13</v>
      </c>
      <c r="E28" s="10">
        <f>'Каждый ребенок'!AG24</f>
        <v>0</v>
      </c>
      <c r="F28" s="10">
        <f>'Каждый ребенок'!AH24</f>
        <v>0</v>
      </c>
      <c r="H28" s="11">
        <f>'Каждый ребенок'!AJ24</f>
        <v>0</v>
      </c>
      <c r="I28" s="11">
        <f>'Каждый ребенок'!AK24</f>
        <v>0</v>
      </c>
      <c r="J28" s="11">
        <f>'Каждый ребенок'!AL24</f>
        <v>0</v>
      </c>
      <c r="L28" s="212" t="str">
        <f t="shared" si="0"/>
        <v>Мельничук Роман</v>
      </c>
      <c r="M28" s="212"/>
      <c r="N28" s="10">
        <f t="shared" si="1"/>
        <v>0</v>
      </c>
      <c r="O28" s="10">
        <f t="shared" si="8"/>
        <v>0</v>
      </c>
      <c r="P28" s="10">
        <f t="shared" si="2"/>
        <v>0</v>
      </c>
      <c r="Q28" s="12">
        <f t="shared" si="3"/>
        <v>0</v>
      </c>
      <c r="S28" s="212" t="str">
        <f t="shared" si="4"/>
        <v>Мельничук Роман</v>
      </c>
      <c r="T28" s="212"/>
      <c r="U28" s="10">
        <f t="shared" si="5"/>
        <v>0</v>
      </c>
      <c r="V28" s="10">
        <f t="shared" si="6"/>
        <v>0</v>
      </c>
      <c r="W28" s="10">
        <f t="shared" si="9"/>
        <v>0</v>
      </c>
      <c r="X28" s="12">
        <f t="shared" si="7"/>
        <v>0</v>
      </c>
    </row>
    <row r="29" spans="1:24" ht="18.75" customHeight="1">
      <c r="A29" s="1">
        <v>16</v>
      </c>
      <c r="B29" s="212" t="str">
        <f>'Каждый ребенок'!B25</f>
        <v>Попов Роман</v>
      </c>
      <c r="C29" s="212"/>
      <c r="D29" s="10">
        <f>'Каждый ребенок'!AF25</f>
        <v>7</v>
      </c>
      <c r="E29" s="10">
        <f>'Каждый ребенок'!AG25</f>
        <v>6</v>
      </c>
      <c r="F29" s="10">
        <f>'Каждый ребенок'!AH25</f>
        <v>0</v>
      </c>
      <c r="H29" s="11">
        <f>'Каждый ребенок'!AJ25</f>
        <v>0</v>
      </c>
      <c r="I29" s="11">
        <f>'Каждый ребенок'!AK25</f>
        <v>0</v>
      </c>
      <c r="J29" s="11">
        <f>'Каждый ребенок'!AL25</f>
        <v>13</v>
      </c>
      <c r="L29" s="212" t="str">
        <f t="shared" si="0"/>
        <v>Попов Роман</v>
      </c>
      <c r="M29" s="212"/>
      <c r="N29" s="10">
        <f t="shared" si="1"/>
        <v>3</v>
      </c>
      <c r="O29" s="10">
        <f t="shared" si="8"/>
        <v>0</v>
      </c>
      <c r="P29" s="10">
        <f t="shared" si="2"/>
        <v>3</v>
      </c>
      <c r="Q29" s="12">
        <f t="shared" si="3"/>
        <v>0.23076923076923078</v>
      </c>
      <c r="S29" s="212" t="str">
        <f t="shared" si="4"/>
        <v>Попов Роман</v>
      </c>
      <c r="T29" s="212"/>
      <c r="U29" s="10">
        <f t="shared" si="5"/>
        <v>0</v>
      </c>
      <c r="V29" s="10">
        <f t="shared" si="6"/>
        <v>13</v>
      </c>
      <c r="W29" s="10">
        <f t="shared" si="9"/>
        <v>13</v>
      </c>
      <c r="X29" s="12">
        <f t="shared" si="7"/>
        <v>1</v>
      </c>
    </row>
    <row r="30" spans="1:24" ht="18">
      <c r="A30" s="1">
        <v>17</v>
      </c>
      <c r="B30" s="212" t="str">
        <f>'Каждый ребенок'!B26</f>
        <v>Поставит Марк</v>
      </c>
      <c r="C30" s="212"/>
      <c r="D30" s="10">
        <f>'Каждый ребенок'!AF26</f>
        <v>11</v>
      </c>
      <c r="E30" s="10">
        <f>'Каждый ребенок'!AG26</f>
        <v>2</v>
      </c>
      <c r="F30" s="10">
        <f>'Каждый ребенок'!AH26</f>
        <v>0</v>
      </c>
      <c r="H30" s="11">
        <f>'Каждый ребенок'!AJ26</f>
        <v>0</v>
      </c>
      <c r="I30" s="11">
        <f>'Каждый ребенок'!AK26</f>
        <v>11</v>
      </c>
      <c r="J30" s="11">
        <f>'Каждый ребенок'!AL26</f>
        <v>2</v>
      </c>
      <c r="L30" s="212" t="str">
        <f t="shared" si="0"/>
        <v>Поставит Марк</v>
      </c>
      <c r="M30" s="212"/>
      <c r="N30" s="10">
        <f t="shared" si="1"/>
        <v>1</v>
      </c>
      <c r="O30" s="10">
        <f t="shared" si="8"/>
        <v>0</v>
      </c>
      <c r="P30" s="10">
        <f t="shared" si="2"/>
        <v>1</v>
      </c>
      <c r="Q30" s="12">
        <f t="shared" si="3"/>
        <v>7.6923076923076927E-2</v>
      </c>
      <c r="S30" s="212" t="str">
        <f t="shared" si="4"/>
        <v>Поставит Марк</v>
      </c>
      <c r="T30" s="212"/>
      <c r="U30" s="10">
        <f t="shared" si="5"/>
        <v>5.5</v>
      </c>
      <c r="V30" s="10">
        <f t="shared" si="6"/>
        <v>2</v>
      </c>
      <c r="W30" s="10">
        <f t="shared" si="9"/>
        <v>7.5</v>
      </c>
      <c r="X30" s="12">
        <f t="shared" si="7"/>
        <v>0.57692307692307687</v>
      </c>
    </row>
    <row r="31" spans="1:24" ht="18.75" customHeight="1">
      <c r="A31" s="1">
        <v>18</v>
      </c>
      <c r="B31" s="212" t="str">
        <f>'Каждый ребенок'!B27</f>
        <v>Стародубов Кирилл</v>
      </c>
      <c r="C31" s="212"/>
      <c r="D31" s="10">
        <f>'Каждый ребенок'!AF27</f>
        <v>12</v>
      </c>
      <c r="E31" s="10">
        <f>'Каждый ребенок'!AG27</f>
        <v>1</v>
      </c>
      <c r="F31" s="10">
        <f>'Каждый ребенок'!AH27</f>
        <v>0</v>
      </c>
      <c r="H31" s="11">
        <f>'Каждый ребенок'!AJ27</f>
        <v>0</v>
      </c>
      <c r="I31" s="11">
        <f>'Каждый ребенок'!AK27</f>
        <v>8</v>
      </c>
      <c r="J31" s="11">
        <f>'Каждый ребенок'!AL27</f>
        <v>5</v>
      </c>
      <c r="L31" s="212" t="str">
        <f t="shared" si="0"/>
        <v>Стародубов Кирилл</v>
      </c>
      <c r="M31" s="212"/>
      <c r="N31" s="10">
        <f t="shared" si="1"/>
        <v>0.5</v>
      </c>
      <c r="O31" s="10">
        <f t="shared" si="8"/>
        <v>0</v>
      </c>
      <c r="P31" s="10">
        <f t="shared" si="2"/>
        <v>0.5</v>
      </c>
      <c r="Q31" s="12">
        <f t="shared" si="3"/>
        <v>3.8461538461538464E-2</v>
      </c>
      <c r="S31" s="212" t="str">
        <f t="shared" si="4"/>
        <v>Стародубов Кирилл</v>
      </c>
      <c r="T31" s="212"/>
      <c r="U31" s="10">
        <f t="shared" si="5"/>
        <v>4</v>
      </c>
      <c r="V31" s="10">
        <f t="shared" si="6"/>
        <v>5</v>
      </c>
      <c r="W31" s="10">
        <f t="shared" si="9"/>
        <v>9</v>
      </c>
      <c r="X31" s="12">
        <f t="shared" si="7"/>
        <v>0.69230769230769229</v>
      </c>
    </row>
    <row r="32" spans="1:24" ht="18.75" customHeight="1">
      <c r="A32" s="1">
        <v>19</v>
      </c>
      <c r="B32" s="212" t="str">
        <f>'Каждый ребенок'!B28</f>
        <v>Тезиков Михаил</v>
      </c>
      <c r="C32" s="212"/>
      <c r="D32" s="10">
        <f>'Каждый ребенок'!AF28</f>
        <v>13</v>
      </c>
      <c r="E32" s="10">
        <f>'Каждый ребенок'!AG28</f>
        <v>0</v>
      </c>
      <c r="F32" s="10">
        <f>'Каждый ребенок'!AH28</f>
        <v>0</v>
      </c>
      <c r="H32" s="11">
        <f>'Каждый ребенок'!AJ28</f>
        <v>0</v>
      </c>
      <c r="I32" s="11">
        <f>'Каждый ребенок'!AK28</f>
        <v>11</v>
      </c>
      <c r="J32" s="11">
        <f>'Каждый ребенок'!AL28</f>
        <v>2</v>
      </c>
      <c r="L32" s="212" t="str">
        <f t="shared" si="0"/>
        <v>Тезиков Михаил</v>
      </c>
      <c r="M32" s="212"/>
      <c r="N32" s="10">
        <f t="shared" si="1"/>
        <v>0</v>
      </c>
      <c r="O32" s="10">
        <f t="shared" si="8"/>
        <v>0</v>
      </c>
      <c r="P32" s="10">
        <f t="shared" si="2"/>
        <v>0</v>
      </c>
      <c r="Q32" s="12">
        <f t="shared" si="3"/>
        <v>0</v>
      </c>
      <c r="S32" s="212" t="str">
        <f t="shared" si="4"/>
        <v>Тезиков Михаил</v>
      </c>
      <c r="T32" s="212"/>
      <c r="U32" s="10">
        <f t="shared" si="5"/>
        <v>5.5</v>
      </c>
      <c r="V32" s="10">
        <f t="shared" si="6"/>
        <v>2</v>
      </c>
      <c r="W32" s="10">
        <f t="shared" si="9"/>
        <v>7.5</v>
      </c>
      <c r="X32" s="12">
        <f t="shared" si="7"/>
        <v>0.57692307692307687</v>
      </c>
    </row>
    <row r="33" spans="1:24" ht="18.75" customHeight="1">
      <c r="A33" s="1">
        <v>20</v>
      </c>
      <c r="B33" s="212" t="str">
        <f>'Каждый ребенок'!B29</f>
        <v>Уклеева Анна</v>
      </c>
      <c r="C33" s="212"/>
      <c r="D33" s="10">
        <f>'Каждый ребенок'!AF29</f>
        <v>13</v>
      </c>
      <c r="E33" s="10">
        <f>'Каждый ребенок'!AG29</f>
        <v>0</v>
      </c>
      <c r="F33" s="10">
        <f>'Каждый ребенок'!AH29</f>
        <v>0</v>
      </c>
      <c r="H33" s="11">
        <f>'Каждый ребенок'!AJ29</f>
        <v>0</v>
      </c>
      <c r="I33" s="11">
        <f>'Каждый ребенок'!AK29</f>
        <v>10</v>
      </c>
      <c r="J33" s="11">
        <f>'Каждый ребенок'!AL29</f>
        <v>3</v>
      </c>
      <c r="L33" s="212" t="str">
        <f t="shared" si="0"/>
        <v>Уклеева Анна</v>
      </c>
      <c r="M33" s="212"/>
      <c r="N33" s="10">
        <f t="shared" si="1"/>
        <v>0</v>
      </c>
      <c r="O33" s="10">
        <f t="shared" si="8"/>
        <v>0</v>
      </c>
      <c r="P33" s="10">
        <f t="shared" si="2"/>
        <v>0</v>
      </c>
      <c r="Q33" s="12">
        <f t="shared" si="3"/>
        <v>0</v>
      </c>
      <c r="S33" s="212" t="str">
        <f t="shared" si="4"/>
        <v>Уклеева Анна</v>
      </c>
      <c r="T33" s="212"/>
      <c r="U33" s="10">
        <f t="shared" si="5"/>
        <v>5</v>
      </c>
      <c r="V33" s="10">
        <f t="shared" si="6"/>
        <v>3</v>
      </c>
      <c r="W33" s="10">
        <f t="shared" si="9"/>
        <v>8</v>
      </c>
      <c r="X33" s="12">
        <f t="shared" si="7"/>
        <v>0.61538461538461542</v>
      </c>
    </row>
    <row r="34" spans="1:24" ht="18.75" customHeight="1">
      <c r="A34" s="1">
        <v>21</v>
      </c>
      <c r="B34" s="212" t="str">
        <f>'Каждый ребенок'!B30</f>
        <v>Хайруллин Артур</v>
      </c>
      <c r="C34" s="212"/>
      <c r="D34" s="10">
        <f>'Каждый ребенок'!AF30</f>
        <v>13</v>
      </c>
      <c r="E34" s="10">
        <f>'Каждый ребенок'!AG30</f>
        <v>0</v>
      </c>
      <c r="F34" s="10">
        <f>'Каждый ребенок'!AH30</f>
        <v>0</v>
      </c>
      <c r="H34" s="11">
        <f>'Каждый ребенок'!AJ30</f>
        <v>0</v>
      </c>
      <c r="I34" s="11">
        <f>'Каждый ребенок'!AK30</f>
        <v>11</v>
      </c>
      <c r="J34" s="11">
        <f>'Каждый ребенок'!AL30</f>
        <v>2</v>
      </c>
      <c r="L34" s="212" t="str">
        <f t="shared" ref="L34:L38" si="10">B34</f>
        <v>Хайруллин Артур</v>
      </c>
      <c r="M34" s="212"/>
      <c r="N34" s="10">
        <f t="shared" ref="N34:N38" si="11">E34*0.5</f>
        <v>0</v>
      </c>
      <c r="O34" s="10">
        <f t="shared" ref="O34:O38" si="12">F34*1</f>
        <v>0</v>
      </c>
      <c r="P34" s="10">
        <f t="shared" ref="P34:P38" si="13">N34+O34</f>
        <v>0</v>
      </c>
      <c r="Q34" s="12">
        <f t="shared" ref="Q34:Q38" si="14">P34/$A$43</f>
        <v>0</v>
      </c>
      <c r="S34" s="212" t="str">
        <f t="shared" ref="S34:S38" si="15">B34</f>
        <v>Хайруллин Артур</v>
      </c>
      <c r="T34" s="212"/>
      <c r="U34" s="10">
        <f t="shared" ref="U34:U38" si="16">I34*0.5</f>
        <v>5.5</v>
      </c>
      <c r="V34" s="10">
        <f t="shared" ref="V34:V38" si="17">J34*1</f>
        <v>2</v>
      </c>
      <c r="W34" s="10">
        <f t="shared" ref="W34:W38" si="18">U34+V34</f>
        <v>7.5</v>
      </c>
      <c r="X34" s="12">
        <f t="shared" ref="X34:X38" si="19">W34/$A$43</f>
        <v>0.57692307692307687</v>
      </c>
    </row>
    <row r="35" spans="1:24" ht="18.75" customHeight="1">
      <c r="A35" s="1">
        <v>22</v>
      </c>
      <c r="B35" s="212" t="str">
        <f>'Каждый ребенок'!B31</f>
        <v>Харисова Агния</v>
      </c>
      <c r="C35" s="212"/>
      <c r="D35" s="10">
        <f>'Каждый ребенок'!AF31</f>
        <v>13</v>
      </c>
      <c r="E35" s="10">
        <f>'Каждый ребенок'!AG31</f>
        <v>0</v>
      </c>
      <c r="F35" s="10">
        <f>'Каждый ребенок'!AH31</f>
        <v>0</v>
      </c>
      <c r="H35" s="11">
        <f>'Каждый ребенок'!AJ31</f>
        <v>0</v>
      </c>
      <c r="I35" s="11">
        <f>'Каждый ребенок'!AK31</f>
        <v>7</v>
      </c>
      <c r="J35" s="11">
        <f>'Каждый ребенок'!AL31</f>
        <v>6</v>
      </c>
      <c r="L35" s="212" t="str">
        <f t="shared" si="10"/>
        <v>Харисова Агния</v>
      </c>
      <c r="M35" s="212"/>
      <c r="N35" s="10">
        <f t="shared" si="11"/>
        <v>0</v>
      </c>
      <c r="O35" s="10">
        <f t="shared" si="12"/>
        <v>0</v>
      </c>
      <c r="P35" s="10">
        <f t="shared" si="13"/>
        <v>0</v>
      </c>
      <c r="Q35" s="12">
        <f t="shared" si="14"/>
        <v>0</v>
      </c>
      <c r="S35" s="212" t="str">
        <f t="shared" si="15"/>
        <v>Харисова Агния</v>
      </c>
      <c r="T35" s="212"/>
      <c r="U35" s="10">
        <f t="shared" si="16"/>
        <v>3.5</v>
      </c>
      <c r="V35" s="10">
        <f t="shared" si="17"/>
        <v>6</v>
      </c>
      <c r="W35" s="10">
        <f t="shared" si="18"/>
        <v>9.5</v>
      </c>
      <c r="X35" s="12">
        <f t="shared" si="19"/>
        <v>0.73076923076923073</v>
      </c>
    </row>
    <row r="36" spans="1:24" ht="18.75" customHeight="1">
      <c r="A36" s="1">
        <v>23</v>
      </c>
      <c r="B36" s="212" t="str">
        <f>'Каждый ребенок'!B32</f>
        <v>Шемонаева Полина</v>
      </c>
      <c r="C36" s="212"/>
      <c r="D36" s="10">
        <f>'Каждый ребенок'!AF32</f>
        <v>0</v>
      </c>
      <c r="E36" s="10">
        <f>'Каждый ребенок'!AG32</f>
        <v>0</v>
      </c>
      <c r="F36" s="10">
        <f>'Каждый ребенок'!AH32</f>
        <v>0</v>
      </c>
      <c r="H36" s="11">
        <f>'Каждый ребенок'!AJ32</f>
        <v>9</v>
      </c>
      <c r="I36" s="11">
        <f>'Каждый ребенок'!AK32</f>
        <v>3</v>
      </c>
      <c r="J36" s="11">
        <f>'Каждый ребенок'!AL32</f>
        <v>0</v>
      </c>
      <c r="L36" s="212" t="str">
        <f>B36</f>
        <v>Шемонаева Полина</v>
      </c>
      <c r="M36" s="212"/>
      <c r="N36" s="10">
        <f>E36*0.5</f>
        <v>0</v>
      </c>
      <c r="O36" s="10">
        <f t="shared" si="12"/>
        <v>0</v>
      </c>
      <c r="P36" s="10">
        <f t="shared" si="13"/>
        <v>0</v>
      </c>
      <c r="Q36" s="12">
        <f t="shared" si="14"/>
        <v>0</v>
      </c>
      <c r="S36" s="212" t="str">
        <f t="shared" si="15"/>
        <v>Шемонаева Полина</v>
      </c>
      <c r="T36" s="212"/>
      <c r="U36" s="10">
        <f t="shared" si="16"/>
        <v>1.5</v>
      </c>
      <c r="V36" s="10">
        <f t="shared" si="17"/>
        <v>0</v>
      </c>
      <c r="W36" s="10">
        <f t="shared" si="18"/>
        <v>1.5</v>
      </c>
      <c r="X36" s="12">
        <f t="shared" si="19"/>
        <v>0.11538461538461539</v>
      </c>
    </row>
    <row r="37" spans="1:24" ht="18.75" customHeight="1">
      <c r="A37" s="1">
        <v>24</v>
      </c>
      <c r="B37" s="212">
        <f>'Каждый ребенок'!B33</f>
        <v>0</v>
      </c>
      <c r="C37" s="212"/>
      <c r="D37" s="10">
        <f>'Каждый ребенок'!AF33</f>
        <v>0</v>
      </c>
      <c r="E37" s="10">
        <f>'Каждый ребенок'!AG33</f>
        <v>0</v>
      </c>
      <c r="F37" s="10">
        <f>'Каждый ребенок'!AH33</f>
        <v>0</v>
      </c>
      <c r="H37" s="11">
        <f>'Каждый ребенок'!AJ33</f>
        <v>0</v>
      </c>
      <c r="I37" s="11">
        <f>'Каждый ребенок'!AK33</f>
        <v>0</v>
      </c>
      <c r="J37" s="11">
        <f>'Каждый ребенок'!AL33</f>
        <v>0</v>
      </c>
      <c r="L37" s="212">
        <f t="shared" si="10"/>
        <v>0</v>
      </c>
      <c r="M37" s="212"/>
      <c r="N37" s="10">
        <f t="shared" si="11"/>
        <v>0</v>
      </c>
      <c r="O37" s="10">
        <f t="shared" si="12"/>
        <v>0</v>
      </c>
      <c r="P37" s="10">
        <f t="shared" si="13"/>
        <v>0</v>
      </c>
      <c r="Q37" s="12">
        <f t="shared" si="14"/>
        <v>0</v>
      </c>
      <c r="S37" s="212">
        <f t="shared" si="15"/>
        <v>0</v>
      </c>
      <c r="T37" s="212"/>
      <c r="U37" s="10">
        <f t="shared" si="16"/>
        <v>0</v>
      </c>
      <c r="V37" s="10">
        <f t="shared" si="17"/>
        <v>0</v>
      </c>
      <c r="W37" s="10">
        <f t="shared" si="18"/>
        <v>0</v>
      </c>
      <c r="X37" s="12">
        <f t="shared" si="19"/>
        <v>0</v>
      </c>
    </row>
    <row r="38" spans="1:24" ht="18.75" customHeight="1">
      <c r="A38" s="1">
        <v>25</v>
      </c>
      <c r="B38" s="212">
        <f>'Каждый ребенок'!B34</f>
        <v>0</v>
      </c>
      <c r="C38" s="212"/>
      <c r="D38" s="10">
        <f>'Каждый ребенок'!AF34</f>
        <v>0</v>
      </c>
      <c r="E38" s="10">
        <f>'Каждый ребенок'!AG34</f>
        <v>0</v>
      </c>
      <c r="F38" s="10">
        <f>'Каждый ребенок'!AH34</f>
        <v>0</v>
      </c>
      <c r="H38" s="11">
        <f>'Каждый ребенок'!AJ34</f>
        <v>0</v>
      </c>
      <c r="I38" s="11">
        <f>'Каждый ребенок'!AK34</f>
        <v>0</v>
      </c>
      <c r="J38" s="11">
        <f>'Каждый ребенок'!AL34</f>
        <v>0</v>
      </c>
      <c r="L38" s="212">
        <f t="shared" si="10"/>
        <v>0</v>
      </c>
      <c r="M38" s="212"/>
      <c r="N38" s="10">
        <f t="shared" si="11"/>
        <v>0</v>
      </c>
      <c r="O38" s="10">
        <f t="shared" si="12"/>
        <v>0</v>
      </c>
      <c r="P38" s="10">
        <f t="shared" si="13"/>
        <v>0</v>
      </c>
      <c r="Q38" s="12">
        <f t="shared" si="14"/>
        <v>0</v>
      </c>
      <c r="S38" s="212">
        <f t="shared" si="15"/>
        <v>0</v>
      </c>
      <c r="T38" s="212"/>
      <c r="U38" s="10">
        <f t="shared" si="16"/>
        <v>0</v>
      </c>
      <c r="V38" s="10">
        <f t="shared" si="17"/>
        <v>0</v>
      </c>
      <c r="W38" s="10">
        <f t="shared" si="18"/>
        <v>0</v>
      </c>
      <c r="X38" s="12">
        <f t="shared" si="19"/>
        <v>0</v>
      </c>
    </row>
    <row r="39" spans="1:24" ht="18.75" customHeight="1">
      <c r="A39" s="147" t="s">
        <v>90</v>
      </c>
      <c r="B39" s="147"/>
      <c r="C39" s="147"/>
      <c r="D39" s="51">
        <f>SUM(D14:D38)</f>
        <v>228</v>
      </c>
      <c r="E39" s="51">
        <f t="shared" ref="E39:F39" si="20">SUM(E14:E38)</f>
        <v>32</v>
      </c>
      <c r="F39" s="51">
        <f t="shared" si="20"/>
        <v>0</v>
      </c>
      <c r="H39" s="51">
        <f>SUM(H14:H38)</f>
        <v>9</v>
      </c>
      <c r="I39" s="51">
        <f t="shared" ref="I39:J39" si="21">SUM(I14:I38)</f>
        <v>128</v>
      </c>
      <c r="J39" s="51">
        <f t="shared" si="21"/>
        <v>135</v>
      </c>
      <c r="L39" s="124"/>
      <c r="M39" s="124"/>
      <c r="N39" s="125"/>
      <c r="O39" s="125"/>
      <c r="P39" s="125"/>
      <c r="Q39" s="126"/>
      <c r="S39" s="124"/>
      <c r="T39" s="124"/>
      <c r="U39" s="125"/>
      <c r="V39" s="125"/>
      <c r="W39" s="125"/>
      <c r="X39" s="126"/>
    </row>
    <row r="40" spans="1:24" ht="16.2" thickBot="1"/>
    <row r="41" spans="1:24" ht="15.75" customHeight="1">
      <c r="A41" s="225" t="s">
        <v>91</v>
      </c>
      <c r="B41" s="226"/>
      <c r="C41" s="226"/>
      <c r="D41" s="226"/>
      <c r="E41" s="226"/>
      <c r="F41" s="227"/>
      <c r="K41" s="6"/>
    </row>
    <row r="42" spans="1:24" ht="15.75" customHeight="1" thickBot="1">
      <c r="A42" s="228"/>
      <c r="B42" s="229"/>
      <c r="C42" s="229"/>
      <c r="D42" s="229"/>
      <c r="E42" s="229"/>
      <c r="F42" s="230"/>
      <c r="K42" s="6"/>
      <c r="L42" s="13"/>
      <c r="M42" s="13"/>
      <c r="N42" s="13"/>
      <c r="O42" s="13"/>
      <c r="P42" s="13"/>
      <c r="Q42" s="13"/>
      <c r="S42" s="13"/>
      <c r="T42" s="13"/>
      <c r="U42" s="13"/>
      <c r="V42" s="13"/>
      <c r="W42" s="13"/>
      <c r="X42" s="13"/>
    </row>
    <row r="43" spans="1:24" ht="15.75" customHeight="1">
      <c r="A43" s="231">
        <v>13</v>
      </c>
      <c r="B43" s="232"/>
      <c r="C43" s="232"/>
      <c r="D43" s="232"/>
      <c r="E43" s="232"/>
      <c r="F43" s="233"/>
      <c r="K43" s="6"/>
      <c r="L43" s="13"/>
      <c r="S43" s="13"/>
    </row>
    <row r="44" spans="1:24" ht="15.75" customHeight="1" thickBot="1">
      <c r="A44" s="234"/>
      <c r="B44" s="235"/>
      <c r="C44" s="235"/>
      <c r="D44" s="235"/>
      <c r="E44" s="235"/>
      <c r="F44" s="236"/>
      <c r="K44" s="6"/>
      <c r="L44" s="13"/>
      <c r="S44" s="13"/>
    </row>
    <row r="45" spans="1:24">
      <c r="B45" s="13"/>
      <c r="L45" s="13"/>
      <c r="S45" s="13"/>
    </row>
  </sheetData>
  <sheetProtection algorithmName="SHA-512" hashValue="BVeaPXL7meAd6X30YltNNOf6ijuaxTzrUrmrW7UUoiWAYfcfdM60Q+XHHY2nxqKsaSw0KW2VR3O7SQ0fI/ib5Q==" saltValue="PaAEKrx6CWi1KzLmP426BA==" spinCount="100000" sheet="1" selectLockedCells="1"/>
  <mergeCells count="87">
    <mergeCell ref="L38:M38"/>
    <mergeCell ref="S34:T34"/>
    <mergeCell ref="S35:T35"/>
    <mergeCell ref="S36:T36"/>
    <mergeCell ref="S37:T37"/>
    <mergeCell ref="S38:T38"/>
    <mergeCell ref="A6:A13"/>
    <mergeCell ref="A1:X4"/>
    <mergeCell ref="A41:F42"/>
    <mergeCell ref="A43:F44"/>
    <mergeCell ref="B6:C13"/>
    <mergeCell ref="D6:F12"/>
    <mergeCell ref="H6:J12"/>
    <mergeCell ref="L6:M13"/>
    <mergeCell ref="N6:Q12"/>
    <mergeCell ref="S6:T13"/>
    <mergeCell ref="U6:X12"/>
    <mergeCell ref="B14:C14"/>
    <mergeCell ref="L14:M14"/>
    <mergeCell ref="S14:T14"/>
    <mergeCell ref="B15:C15"/>
    <mergeCell ref="L15:M15"/>
    <mergeCell ref="S15:T15"/>
    <mergeCell ref="B16:C16"/>
    <mergeCell ref="L16:M16"/>
    <mergeCell ref="S16:T16"/>
    <mergeCell ref="B17:C17"/>
    <mergeCell ref="L17:M17"/>
    <mergeCell ref="S17:T17"/>
    <mergeCell ref="B18:C18"/>
    <mergeCell ref="L18:M18"/>
    <mergeCell ref="S18:T18"/>
    <mergeCell ref="B19:C19"/>
    <mergeCell ref="L19:M19"/>
    <mergeCell ref="S19:T19"/>
    <mergeCell ref="B20:C20"/>
    <mergeCell ref="L20:M20"/>
    <mergeCell ref="S20:T20"/>
    <mergeCell ref="B21:C21"/>
    <mergeCell ref="L21:M21"/>
    <mergeCell ref="S21:T21"/>
    <mergeCell ref="B22:C22"/>
    <mergeCell ref="L22:M22"/>
    <mergeCell ref="S22:T22"/>
    <mergeCell ref="B23:C23"/>
    <mergeCell ref="L23:M23"/>
    <mergeCell ref="S23:T23"/>
    <mergeCell ref="B24:C24"/>
    <mergeCell ref="L24:M24"/>
    <mergeCell ref="S24:T24"/>
    <mergeCell ref="B25:C25"/>
    <mergeCell ref="L25:M25"/>
    <mergeCell ref="S25:T25"/>
    <mergeCell ref="B26:C26"/>
    <mergeCell ref="L26:M26"/>
    <mergeCell ref="S26:T26"/>
    <mergeCell ref="B27:C27"/>
    <mergeCell ref="L27:M27"/>
    <mergeCell ref="S27:T27"/>
    <mergeCell ref="B28:C28"/>
    <mergeCell ref="L28:M28"/>
    <mergeCell ref="S28:T28"/>
    <mergeCell ref="B29:C29"/>
    <mergeCell ref="L29:M29"/>
    <mergeCell ref="S29:T29"/>
    <mergeCell ref="B30:C30"/>
    <mergeCell ref="L30:M30"/>
    <mergeCell ref="S30:T30"/>
    <mergeCell ref="B31:C31"/>
    <mergeCell ref="L31:M31"/>
    <mergeCell ref="S31:T31"/>
    <mergeCell ref="A39:C39"/>
    <mergeCell ref="B32:C32"/>
    <mergeCell ref="L32:M32"/>
    <mergeCell ref="S32:T32"/>
    <mergeCell ref="B33:C33"/>
    <mergeCell ref="L33:M33"/>
    <mergeCell ref="S33:T33"/>
    <mergeCell ref="B34:C34"/>
    <mergeCell ref="B35:C35"/>
    <mergeCell ref="B36:C36"/>
    <mergeCell ref="B37:C37"/>
    <mergeCell ref="B38:C38"/>
    <mergeCell ref="L34:M34"/>
    <mergeCell ref="L35:M35"/>
    <mergeCell ref="L36:M36"/>
    <mergeCell ref="L37:M37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7"/>
  <sheetViews>
    <sheetView topLeftCell="A76" zoomScale="80" zoomScaleNormal="80" workbookViewId="0">
      <selection activeCell="I19" sqref="I19"/>
    </sheetView>
  </sheetViews>
  <sheetFormatPr defaultColWidth="8.6640625" defaultRowHeight="14.4"/>
  <cols>
    <col min="1" max="1" width="5.6640625" style="127" customWidth="1"/>
    <col min="2" max="2" width="14.109375" style="6" customWidth="1"/>
    <col min="3" max="3" width="12.44140625" style="6" customWidth="1"/>
    <col min="4" max="5" width="12.109375" style="6" bestFit="1" customWidth="1"/>
    <col min="6" max="6" width="9.109375" style="6"/>
  </cols>
  <sheetData>
    <row r="1" spans="1:20" ht="10.5" customHeight="1">
      <c r="A1" s="262" t="s">
        <v>86</v>
      </c>
      <c r="B1" s="262"/>
      <c r="C1" s="262"/>
      <c r="D1" s="262"/>
      <c r="E1" s="262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ht="11.25" customHeight="1">
      <c r="A2" s="263"/>
      <c r="B2" s="263"/>
      <c r="C2" s="263"/>
      <c r="D2" s="263"/>
      <c r="E2" s="263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ht="15" thickBot="1">
      <c r="A3" s="264"/>
      <c r="B3" s="264"/>
      <c r="C3" s="264"/>
      <c r="D3" s="264"/>
      <c r="E3" s="264"/>
    </row>
    <row r="4" spans="1:20" ht="6.75" customHeight="1">
      <c r="A4" s="265" t="s">
        <v>17</v>
      </c>
      <c r="B4" s="237" t="s">
        <v>81</v>
      </c>
      <c r="C4" s="238"/>
      <c r="D4" s="243" t="s">
        <v>87</v>
      </c>
      <c r="E4" s="245"/>
      <c r="F4" s="7"/>
    </row>
    <row r="5" spans="1:20" ht="9.75" customHeight="1">
      <c r="A5" s="266"/>
      <c r="B5" s="239"/>
      <c r="C5" s="240"/>
      <c r="D5" s="246"/>
      <c r="E5" s="248"/>
      <c r="F5" s="7"/>
    </row>
    <row r="6" spans="1:20" ht="8.25" customHeight="1">
      <c r="A6" s="266"/>
      <c r="B6" s="239"/>
      <c r="C6" s="240"/>
      <c r="D6" s="246"/>
      <c r="E6" s="248"/>
      <c r="F6" s="7"/>
    </row>
    <row r="7" spans="1:20" ht="6.75" customHeight="1">
      <c r="A7" s="266"/>
      <c r="B7" s="239"/>
      <c r="C7" s="240"/>
      <c r="D7" s="246"/>
      <c r="E7" s="248"/>
      <c r="F7" s="7"/>
    </row>
    <row r="8" spans="1:20" ht="8.25" customHeight="1">
      <c r="A8" s="266"/>
      <c r="B8" s="239"/>
      <c r="C8" s="240"/>
      <c r="D8" s="246"/>
      <c r="E8" s="248"/>
      <c r="F8" s="7"/>
    </row>
    <row r="9" spans="1:20" ht="9.75" customHeight="1">
      <c r="A9" s="266"/>
      <c r="B9" s="239"/>
      <c r="C9" s="240"/>
      <c r="D9" s="246"/>
      <c r="E9" s="248"/>
      <c r="F9" s="7"/>
    </row>
    <row r="10" spans="1:20" ht="12" customHeight="1" thickBot="1">
      <c r="A10" s="266"/>
      <c r="B10" s="239"/>
      <c r="C10" s="240"/>
      <c r="D10" s="249"/>
      <c r="E10" s="251"/>
      <c r="F10" s="7"/>
    </row>
    <row r="11" spans="1:20" ht="18" thickBot="1">
      <c r="A11" s="267"/>
      <c r="B11" s="241"/>
      <c r="C11" s="242"/>
      <c r="D11" s="9" t="s">
        <v>93</v>
      </c>
      <c r="E11" s="9" t="s">
        <v>16</v>
      </c>
      <c r="F11" s="7"/>
    </row>
    <row r="12" spans="1:20" ht="18">
      <c r="A12" s="130">
        <v>1</v>
      </c>
      <c r="B12" s="212">
        <f>Позн.разв!B35</f>
        <v>0</v>
      </c>
      <c r="C12" s="212"/>
      <c r="D12" s="12">
        <f>'Подсчет процентов'!Q38</f>
        <v>0</v>
      </c>
      <c r="E12" s="12">
        <f>'Подсчет процентов'!X38</f>
        <v>0</v>
      </c>
    </row>
    <row r="13" spans="1:20" ht="19.5" customHeight="1">
      <c r="A13" s="128">
        <v>2</v>
      </c>
      <c r="B13" s="261">
        <f>Позн.разв!B34</f>
        <v>0</v>
      </c>
      <c r="C13" s="261"/>
      <c r="D13" s="129">
        <f>'Подсчет процентов'!Q37</f>
        <v>0</v>
      </c>
      <c r="E13" s="129">
        <f>'Подсчет процентов'!X37</f>
        <v>0</v>
      </c>
    </row>
    <row r="14" spans="1:20" ht="18.75" customHeight="1">
      <c r="A14" s="128">
        <v>3</v>
      </c>
      <c r="B14" s="261" t="str">
        <f>Позн.разв!B33</f>
        <v>Шемонаева Полина</v>
      </c>
      <c r="C14" s="261"/>
      <c r="D14" s="129">
        <f>'Подсчет процентов'!Q36</f>
        <v>0</v>
      </c>
      <c r="E14" s="129">
        <f>'Подсчет процентов'!X36</f>
        <v>0.11538461538461539</v>
      </c>
    </row>
    <row r="15" spans="1:20" ht="18.75" customHeight="1">
      <c r="A15" s="128">
        <v>4</v>
      </c>
      <c r="B15" s="261" t="str">
        <f>Позн.разв!B32</f>
        <v>Харисова Агния</v>
      </c>
      <c r="C15" s="261"/>
      <c r="D15" s="129">
        <f>'Подсчет процентов'!Q35</f>
        <v>0</v>
      </c>
      <c r="E15" s="129">
        <f>'Подсчет процентов'!X35</f>
        <v>0.73076923076923073</v>
      </c>
    </row>
    <row r="16" spans="1:20" ht="18.75" customHeight="1">
      <c r="A16" s="128">
        <v>5</v>
      </c>
      <c r="B16" s="261" t="str">
        <f>Позн.разв!B31</f>
        <v>Хайруллин Артур</v>
      </c>
      <c r="C16" s="261"/>
      <c r="D16" s="129">
        <f>'Подсчет процентов'!Q34</f>
        <v>0</v>
      </c>
      <c r="E16" s="129">
        <f>'Подсчет процентов'!X34</f>
        <v>0.57692307692307687</v>
      </c>
    </row>
    <row r="17" spans="1:5" ht="18.75" customHeight="1">
      <c r="A17" s="128">
        <v>6</v>
      </c>
      <c r="B17" s="261" t="str">
        <f>Позн.разв!B30</f>
        <v>Уклеева Анна</v>
      </c>
      <c r="C17" s="261"/>
      <c r="D17" s="129">
        <f>'Подсчет процентов'!Q33</f>
        <v>0</v>
      </c>
      <c r="E17" s="129">
        <f>'Подсчет процентов'!X33</f>
        <v>0.61538461538461542</v>
      </c>
    </row>
    <row r="18" spans="1:5" ht="19.5" customHeight="1">
      <c r="A18" s="128">
        <v>7</v>
      </c>
      <c r="B18" s="261" t="str">
        <f>Позн.разв!B29</f>
        <v>Тезиков Михаил</v>
      </c>
      <c r="C18" s="261"/>
      <c r="D18" s="129">
        <f>'Подсчет процентов'!Q32</f>
        <v>0</v>
      </c>
      <c r="E18" s="129">
        <f>'Подсчет процентов'!X32</f>
        <v>0.57692307692307687</v>
      </c>
    </row>
    <row r="19" spans="1:5" ht="18.75" customHeight="1">
      <c r="A19" s="128">
        <v>8</v>
      </c>
      <c r="B19" s="261" t="str">
        <f>Позн.разв!B28</f>
        <v>Стародубов Кирилл</v>
      </c>
      <c r="C19" s="261"/>
      <c r="D19" s="129">
        <f>'Подсчет процентов'!Q31</f>
        <v>3.8461538461538464E-2</v>
      </c>
      <c r="E19" s="129">
        <f>'Подсчет процентов'!X31</f>
        <v>0.69230769230769229</v>
      </c>
    </row>
    <row r="20" spans="1:5" ht="18.75" customHeight="1">
      <c r="A20" s="128">
        <v>9</v>
      </c>
      <c r="B20" s="261" t="str">
        <f>Позн.разв!B27</f>
        <v>Поставит Марк</v>
      </c>
      <c r="C20" s="261"/>
      <c r="D20" s="129">
        <f>'Подсчет процентов'!Q30</f>
        <v>7.6923076923076927E-2</v>
      </c>
      <c r="E20" s="129">
        <f>'Подсчет процентов'!X30</f>
        <v>0.57692307692307687</v>
      </c>
    </row>
    <row r="21" spans="1:5" ht="18.75" customHeight="1">
      <c r="A21" s="128">
        <v>10</v>
      </c>
      <c r="B21" s="261" t="str">
        <f>Позн.разв!B26</f>
        <v>Попов Роман</v>
      </c>
      <c r="C21" s="261"/>
      <c r="D21" s="129">
        <f>'Подсчет процентов'!Q29</f>
        <v>0.23076923076923078</v>
      </c>
      <c r="E21" s="129">
        <f>'Подсчет процентов'!X29</f>
        <v>1</v>
      </c>
    </row>
    <row r="22" spans="1:5" ht="18.75" customHeight="1">
      <c r="A22" s="128">
        <v>11</v>
      </c>
      <c r="B22" s="261" t="str">
        <f>Позн.разв!B25</f>
        <v>Мельничук Роман</v>
      </c>
      <c r="C22" s="261"/>
      <c r="D22" s="129">
        <f>'Подсчет процентов'!Q28</f>
        <v>0</v>
      </c>
      <c r="E22" s="129">
        <f>'Подсчет процентов'!X28</f>
        <v>0</v>
      </c>
    </row>
    <row r="23" spans="1:5" ht="18.75" customHeight="1">
      <c r="A23" s="128">
        <v>12</v>
      </c>
      <c r="B23" s="261" t="str">
        <f>Позн.разв!B24</f>
        <v>Мартыненков Илья</v>
      </c>
      <c r="C23" s="261"/>
      <c r="D23" s="129">
        <f>'Подсчет процентов'!Q27</f>
        <v>0</v>
      </c>
      <c r="E23" s="129">
        <f>'Подсчет процентов'!X27</f>
        <v>0.61538461538461542</v>
      </c>
    </row>
    <row r="24" spans="1:5" ht="18.75" customHeight="1">
      <c r="A24" s="128">
        <v>13</v>
      </c>
      <c r="B24" s="261" t="str">
        <f>Позн.разв!B23</f>
        <v>Ломакина Полина</v>
      </c>
      <c r="C24" s="261"/>
      <c r="D24" s="129">
        <f>'Подсчет процентов'!Q26</f>
        <v>0.19230769230769232</v>
      </c>
      <c r="E24" s="129">
        <f>'Подсчет процентов'!X26</f>
        <v>1</v>
      </c>
    </row>
    <row r="25" spans="1:5" ht="18.75" customHeight="1">
      <c r="A25" s="128">
        <v>14</v>
      </c>
      <c r="B25" s="261" t="str">
        <f>Позн.разв!B22</f>
        <v>Корягина Мирослава</v>
      </c>
      <c r="C25" s="261"/>
      <c r="D25" s="129">
        <f>'Подсчет процентов'!Q25</f>
        <v>0.11538461538461539</v>
      </c>
      <c r="E25" s="129">
        <f>'Подсчет процентов'!X25</f>
        <v>0.88461538461538458</v>
      </c>
    </row>
    <row r="26" spans="1:5" ht="18.75" customHeight="1">
      <c r="A26" s="128">
        <v>15</v>
      </c>
      <c r="B26" s="261" t="str">
        <f>Позн.разв!B21</f>
        <v>Корягина Аглая</v>
      </c>
      <c r="C26" s="261"/>
      <c r="D26" s="129">
        <f>'Подсчет процентов'!Q24</f>
        <v>0.11538461538461539</v>
      </c>
      <c r="E26" s="129">
        <f>'Подсчет процентов'!X24</f>
        <v>0.88461538461538458</v>
      </c>
    </row>
    <row r="27" spans="1:5" ht="18.75" customHeight="1">
      <c r="A27" s="128">
        <v>16</v>
      </c>
      <c r="B27" s="261" t="str">
        <f>Позн.разв!B20</f>
        <v>Кокин Руслан</v>
      </c>
      <c r="C27" s="261"/>
      <c r="D27" s="129">
        <f>'Подсчет процентов'!Q23</f>
        <v>0</v>
      </c>
      <c r="E27" s="129">
        <f>'Подсчет процентов'!X23</f>
        <v>0.65384615384615385</v>
      </c>
    </row>
    <row r="28" spans="1:5" ht="18.75" customHeight="1">
      <c r="A28" s="128">
        <v>17</v>
      </c>
      <c r="B28" s="261" t="str">
        <f>Позн.разв!B19</f>
        <v>Зносенко Константин</v>
      </c>
      <c r="C28" s="261"/>
      <c r="D28" s="129">
        <f>'Подсчет процентов'!Q22</f>
        <v>0</v>
      </c>
      <c r="E28" s="129">
        <f>'Подсчет процентов'!X22</f>
        <v>0.76923076923076927</v>
      </c>
    </row>
    <row r="29" spans="1:5" ht="18.75" customHeight="1">
      <c r="A29" s="128">
        <v>18</v>
      </c>
      <c r="B29" s="261" t="str">
        <f>Позн.разв!B18</f>
        <v>Загнойко Евгений</v>
      </c>
      <c r="C29" s="261"/>
      <c r="D29" s="129">
        <f>'Подсчет процентов'!Q21</f>
        <v>3.8461538461538464E-2</v>
      </c>
      <c r="E29" s="129">
        <f>'Подсчет процентов'!X21</f>
        <v>0.69230769230769229</v>
      </c>
    </row>
    <row r="30" spans="1:5" ht="18.75" customHeight="1">
      <c r="A30" s="128">
        <v>19</v>
      </c>
      <c r="B30" s="261" t="str">
        <f>Позн.разв!B17</f>
        <v>Евтухова Ева</v>
      </c>
      <c r="C30" s="261"/>
      <c r="D30" s="129">
        <f>'Подсчет процентов'!Q20</f>
        <v>0.23076923076923078</v>
      </c>
      <c r="E30" s="129">
        <f>'Подсчет процентов'!X20</f>
        <v>0.96153846153846156</v>
      </c>
    </row>
    <row r="31" spans="1:5" ht="18.75" customHeight="1">
      <c r="A31" s="128">
        <v>20</v>
      </c>
      <c r="B31" s="261" t="str">
        <f>Позн.разв!B16</f>
        <v>Джаватхтанов Рамазан</v>
      </c>
      <c r="C31" s="261"/>
      <c r="D31" s="129">
        <f>'Подсчет процентов'!Q19</f>
        <v>0</v>
      </c>
      <c r="E31" s="129">
        <f>'Подсчет процентов'!X19</f>
        <v>0.84615384615384615</v>
      </c>
    </row>
    <row r="32" spans="1:5" ht="15.75" customHeight="1">
      <c r="A32" s="128">
        <v>21</v>
      </c>
      <c r="B32" s="261" t="str">
        <f>Позн.разв!B15</f>
        <v>Голяткин Тамерлан</v>
      </c>
      <c r="C32" s="261"/>
      <c r="D32" s="129">
        <f>'Подсчет процентов'!Q18</f>
        <v>0</v>
      </c>
      <c r="E32" s="129">
        <f>'Подсчет процентов'!X18</f>
        <v>0.65384615384615385</v>
      </c>
    </row>
    <row r="33" spans="1:5" ht="18">
      <c r="A33" s="128">
        <v>22</v>
      </c>
      <c r="B33" s="261" t="str">
        <f>Позн.разв!B14</f>
        <v>Голуб Тимофей</v>
      </c>
      <c r="C33" s="261"/>
      <c r="D33" s="129">
        <f>'Подсчет процентов'!Q17</f>
        <v>0</v>
      </c>
      <c r="E33" s="129">
        <f>'Подсчет процентов'!X17</f>
        <v>0.73076923076923073</v>
      </c>
    </row>
    <row r="34" spans="1:5" ht="18">
      <c r="A34" s="128">
        <v>23</v>
      </c>
      <c r="B34" s="261" t="str">
        <f>Позн.разв!B13</f>
        <v>Волков Мирон</v>
      </c>
      <c r="C34" s="261"/>
      <c r="D34" s="129">
        <f>'Подсчет процентов'!Q16</f>
        <v>0</v>
      </c>
      <c r="E34" s="129">
        <f>'Подсчет процентов'!X16</f>
        <v>0.76923076923076927</v>
      </c>
    </row>
    <row r="35" spans="1:5" ht="18">
      <c r="A35" s="128">
        <v>24</v>
      </c>
      <c r="B35" s="261" t="str">
        <f>Позн.разв!B12</f>
        <v>Бельба Татьяна</v>
      </c>
      <c r="C35" s="261"/>
      <c r="D35" s="129">
        <f>'Подсчет процентов'!Q15</f>
        <v>0.19230769230769232</v>
      </c>
      <c r="E35" s="129">
        <f>'Подсчет процентов'!X15</f>
        <v>0.96153846153846156</v>
      </c>
    </row>
    <row r="36" spans="1:5" ht="18">
      <c r="A36" s="128">
        <v>25</v>
      </c>
      <c r="B36" s="261" t="str">
        <f>Позн.разв!B11</f>
        <v>Амбульмамбеков Марк</v>
      </c>
      <c r="C36" s="261"/>
      <c r="D36" s="129">
        <f>'Подсчет процентов'!Q14</f>
        <v>0</v>
      </c>
      <c r="E36" s="129">
        <f>'Подсчет процентов'!X14</f>
        <v>0</v>
      </c>
    </row>
    <row r="37" spans="1:5">
      <c r="B37" s="13"/>
    </row>
  </sheetData>
  <sheetProtection algorithmName="SHA-512" hashValue="6VEN5vq6Z82AnVMEMGo/vAtI0WhHwgVspv9Om/hhtg2egzdTiB6y8x6Lmec3H4rFd0BlQ+ehlisVrunt8atieg==" saltValue="DqOeLnMDVrs+MxrJhv0Ehw==" spinCount="100000" sheet="1" selectLockedCells="1"/>
  <mergeCells count="29">
    <mergeCell ref="A1:E3"/>
    <mergeCell ref="B32:C32"/>
    <mergeCell ref="B33:C33"/>
    <mergeCell ref="B34:C34"/>
    <mergeCell ref="B35:C35"/>
    <mergeCell ref="A4:A11"/>
    <mergeCell ref="B4:C11"/>
    <mergeCell ref="D4:E10"/>
    <mergeCell ref="B12:C12"/>
    <mergeCell ref="B13:C13"/>
    <mergeCell ref="B16:C16"/>
    <mergeCell ref="B17:C17"/>
    <mergeCell ref="B18:C18"/>
    <mergeCell ref="B36:C36"/>
    <mergeCell ref="B24:C24"/>
    <mergeCell ref="B25:C25"/>
    <mergeCell ref="B14:C14"/>
    <mergeCell ref="B19:C19"/>
    <mergeCell ref="B20:C20"/>
    <mergeCell ref="B21:C21"/>
    <mergeCell ref="B22:C22"/>
    <mergeCell ref="B23:C23"/>
    <mergeCell ref="B30:C30"/>
    <mergeCell ref="B31:C31"/>
    <mergeCell ref="B27:C27"/>
    <mergeCell ref="B28:C28"/>
    <mergeCell ref="B29:C29"/>
    <mergeCell ref="B26:C26"/>
    <mergeCell ref="B15:C15"/>
  </mergeCells>
  <pageMargins left="0.70866141732283472" right="0.55118110236220474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67"/>
  <sheetViews>
    <sheetView tabSelected="1" topLeftCell="A88" workbookViewId="0">
      <selection activeCell="U3" sqref="U3:V4"/>
    </sheetView>
  </sheetViews>
  <sheetFormatPr defaultColWidth="9.109375" defaultRowHeight="13.8"/>
  <cols>
    <col min="1" max="8" width="10.6640625" style="18" customWidth="1"/>
    <col min="9" max="9" width="9.109375" style="18"/>
    <col min="10" max="17" width="9.44140625" style="6" customWidth="1"/>
    <col min="18" max="16384" width="9.109375" style="18"/>
  </cols>
  <sheetData>
    <row r="1" spans="1:22">
      <c r="A1" s="270" t="s">
        <v>4</v>
      </c>
      <c r="B1" s="270"/>
      <c r="C1" s="270"/>
      <c r="D1" s="270"/>
      <c r="E1" s="270"/>
      <c r="F1" s="270"/>
      <c r="G1" s="270"/>
      <c r="H1" s="270"/>
      <c r="J1" s="270" t="s">
        <v>4</v>
      </c>
      <c r="K1" s="270"/>
      <c r="L1" s="270"/>
      <c r="M1" s="270"/>
      <c r="N1" s="270"/>
      <c r="O1" s="270"/>
      <c r="P1" s="270"/>
      <c r="Q1" s="270"/>
      <c r="S1" s="272" t="s">
        <v>88</v>
      </c>
      <c r="T1" s="273"/>
      <c r="U1" s="272" t="s">
        <v>88</v>
      </c>
      <c r="V1" s="273"/>
    </row>
    <row r="2" spans="1:22" ht="15.75" customHeight="1">
      <c r="A2" s="270"/>
      <c r="B2" s="270"/>
      <c r="C2" s="270"/>
      <c r="D2" s="270"/>
      <c r="E2" s="270"/>
      <c r="F2" s="270"/>
      <c r="G2" s="270"/>
      <c r="H2" s="270"/>
      <c r="J2" s="270"/>
      <c r="K2" s="270"/>
      <c r="L2" s="270"/>
      <c r="M2" s="270"/>
      <c r="N2" s="270"/>
      <c r="O2" s="270"/>
      <c r="P2" s="270"/>
      <c r="Q2" s="270"/>
      <c r="S2" s="274"/>
      <c r="T2" s="275"/>
      <c r="U2" s="274"/>
      <c r="V2" s="275"/>
    </row>
    <row r="3" spans="1:22">
      <c r="J3" s="271" t="s">
        <v>93</v>
      </c>
      <c r="K3" s="271"/>
      <c r="L3" s="271"/>
      <c r="M3" s="271"/>
      <c r="N3" s="271" t="s">
        <v>16</v>
      </c>
      <c r="O3" s="271"/>
      <c r="P3" s="271"/>
      <c r="Q3" s="271"/>
      <c r="S3" s="276">
        <v>20</v>
      </c>
      <c r="T3" s="276"/>
      <c r="U3" s="276">
        <v>21</v>
      </c>
      <c r="V3" s="276"/>
    </row>
    <row r="4" spans="1:22">
      <c r="J4" s="23">
        <v>0</v>
      </c>
      <c r="K4" s="22">
        <f>'Каждый ребенок'!C37</f>
        <v>16</v>
      </c>
      <c r="L4" s="268">
        <f>K4/$S$3</f>
        <v>0.8</v>
      </c>
      <c r="M4" s="269"/>
      <c r="N4" s="23">
        <v>0</v>
      </c>
      <c r="O4" s="22">
        <f>'Каждый ребенок'!D37</f>
        <v>1</v>
      </c>
      <c r="P4" s="268">
        <f>O4/$U$3</f>
        <v>4.7619047619047616E-2</v>
      </c>
      <c r="Q4" s="269"/>
      <c r="S4" s="276"/>
      <c r="T4" s="276"/>
      <c r="U4" s="276"/>
      <c r="V4" s="276"/>
    </row>
    <row r="5" spans="1:22">
      <c r="J5" s="23">
        <v>0.5</v>
      </c>
      <c r="K5" s="22">
        <f>'Каждый ребенок'!C38</f>
        <v>4</v>
      </c>
      <c r="L5" s="268">
        <f>K5/$S$3</f>
        <v>0.2</v>
      </c>
      <c r="M5" s="269"/>
      <c r="N5" s="23">
        <v>0.5</v>
      </c>
      <c r="O5" s="22">
        <f>'Каждый ребенок'!D38</f>
        <v>9</v>
      </c>
      <c r="P5" s="268">
        <f t="shared" ref="P5:P6" si="0">O5/$U$3</f>
        <v>0.42857142857142855</v>
      </c>
      <c r="Q5" s="269"/>
    </row>
    <row r="6" spans="1:22">
      <c r="J6" s="23">
        <v>1</v>
      </c>
      <c r="K6" s="22">
        <f>'Каждый ребенок'!C39</f>
        <v>0</v>
      </c>
      <c r="L6" s="268">
        <f>K6/$S$3</f>
        <v>0</v>
      </c>
      <c r="M6" s="269"/>
      <c r="N6" s="23">
        <v>1</v>
      </c>
      <c r="O6" s="22">
        <f>'Каждый ребенок'!D39</f>
        <v>11</v>
      </c>
      <c r="P6" s="268">
        <f t="shared" si="0"/>
        <v>0.52380952380952384</v>
      </c>
      <c r="Q6" s="269"/>
    </row>
    <row r="7" spans="1:22">
      <c r="J7" s="23" t="s">
        <v>90</v>
      </c>
      <c r="K7" s="23">
        <f>K4+K5+K6</f>
        <v>20</v>
      </c>
      <c r="L7" s="120">
        <f t="shared" ref="L7" si="1">L4+L5+L6</f>
        <v>1</v>
      </c>
      <c r="M7" s="121"/>
      <c r="N7" s="23"/>
      <c r="O7" s="23">
        <f>O4+O5+O6</f>
        <v>21</v>
      </c>
      <c r="P7" s="120">
        <f t="shared" ref="P7" si="2">P4+P5+P6</f>
        <v>1</v>
      </c>
      <c r="Q7" s="122"/>
    </row>
    <row r="12" spans="1:22">
      <c r="J12" s="13"/>
      <c r="K12" s="13"/>
      <c r="L12" s="13"/>
      <c r="M12" s="13"/>
      <c r="N12" s="13"/>
      <c r="O12" s="13"/>
      <c r="P12" s="13"/>
      <c r="Q12" s="13"/>
    </row>
    <row r="13" spans="1:22">
      <c r="J13" s="13"/>
      <c r="K13" s="13"/>
      <c r="L13" s="13"/>
      <c r="M13" s="13"/>
      <c r="N13" s="13"/>
      <c r="O13" s="13"/>
      <c r="P13" s="13"/>
      <c r="Q13" s="13"/>
    </row>
    <row r="14" spans="1:22" ht="15.6">
      <c r="A14" s="283" t="s">
        <v>5</v>
      </c>
      <c r="B14" s="283"/>
      <c r="C14" s="283"/>
      <c r="D14" s="283"/>
      <c r="E14" s="283"/>
      <c r="F14" s="283"/>
      <c r="G14" s="283"/>
      <c r="H14" s="283"/>
      <c r="J14" s="270" t="s">
        <v>5</v>
      </c>
      <c r="K14" s="270"/>
      <c r="L14" s="270"/>
      <c r="M14" s="270"/>
      <c r="N14" s="270"/>
      <c r="O14" s="270"/>
      <c r="P14" s="270"/>
      <c r="Q14" s="270"/>
    </row>
    <row r="15" spans="1:22">
      <c r="J15" s="270"/>
      <c r="K15" s="270"/>
      <c r="L15" s="270"/>
      <c r="M15" s="270"/>
      <c r="N15" s="270"/>
      <c r="O15" s="270"/>
      <c r="P15" s="270"/>
      <c r="Q15" s="270"/>
    </row>
    <row r="16" spans="1:22">
      <c r="J16" s="271" t="s">
        <v>93</v>
      </c>
      <c r="K16" s="271"/>
      <c r="L16" s="271"/>
      <c r="M16" s="271"/>
      <c r="N16" s="271" t="s">
        <v>16</v>
      </c>
      <c r="O16" s="271"/>
      <c r="P16" s="271"/>
      <c r="Q16" s="271"/>
    </row>
    <row r="17" spans="1:22">
      <c r="J17" s="23">
        <v>0</v>
      </c>
      <c r="K17" s="22">
        <f>'Каждый ребенок'!E37</f>
        <v>17</v>
      </c>
      <c r="L17" s="268">
        <f>K17/$S$3</f>
        <v>0.85</v>
      </c>
      <c r="M17" s="269"/>
      <c r="N17" s="23">
        <v>0</v>
      </c>
      <c r="O17" s="22">
        <f>'Каждый ребенок'!F37</f>
        <v>1</v>
      </c>
      <c r="P17" s="117">
        <f>O17/$U$3</f>
        <v>4.7619047619047616E-2</v>
      </c>
      <c r="Q17" s="118"/>
    </row>
    <row r="18" spans="1:22">
      <c r="J18" s="23">
        <v>0.5</v>
      </c>
      <c r="K18" s="22">
        <f>'Каждый ребенок'!E38</f>
        <v>3</v>
      </c>
      <c r="L18" s="268">
        <f>K18/$S$3</f>
        <v>0.15</v>
      </c>
      <c r="M18" s="269"/>
      <c r="N18" s="23">
        <v>0.5</v>
      </c>
      <c r="O18" s="22">
        <f>'Каждый ребенок'!F38</f>
        <v>15</v>
      </c>
      <c r="P18" s="136">
        <f t="shared" ref="P18:P19" si="3">O18/$U$3</f>
        <v>0.7142857142857143</v>
      </c>
      <c r="Q18" s="118"/>
    </row>
    <row r="19" spans="1:22">
      <c r="J19" s="23">
        <v>1</v>
      </c>
      <c r="K19" s="22">
        <f>'Каждый ребенок'!E39</f>
        <v>0</v>
      </c>
      <c r="L19" s="268">
        <f>K19/$S$3</f>
        <v>0</v>
      </c>
      <c r="M19" s="269"/>
      <c r="N19" s="23">
        <v>1</v>
      </c>
      <c r="O19" s="22">
        <f>'Каждый ребенок'!F39</f>
        <v>5</v>
      </c>
      <c r="P19" s="136">
        <f t="shared" si="3"/>
        <v>0.23809523809523808</v>
      </c>
      <c r="Q19" s="118"/>
    </row>
    <row r="20" spans="1:22">
      <c r="J20" s="23" t="s">
        <v>90</v>
      </c>
      <c r="K20" s="23">
        <f>K17+K18+K19</f>
        <v>20</v>
      </c>
      <c r="L20" s="120">
        <f t="shared" ref="L20" si="4">L17+L18+L19</f>
        <v>1</v>
      </c>
      <c r="M20" s="121"/>
      <c r="N20" s="23"/>
      <c r="O20" s="23">
        <f>O17+O18+O19</f>
        <v>21</v>
      </c>
      <c r="P20" s="120">
        <f t="shared" ref="P20" si="5">P17+P18+P19</f>
        <v>1</v>
      </c>
      <c r="Q20" s="122"/>
    </row>
    <row r="21" spans="1:22">
      <c r="J21" s="13"/>
      <c r="K21" s="13"/>
      <c r="L21" s="13"/>
      <c r="M21" s="13"/>
      <c r="N21" s="13"/>
      <c r="O21" s="13"/>
      <c r="P21" s="13"/>
      <c r="Q21" s="13"/>
    </row>
    <row r="22" spans="1:22">
      <c r="J22" s="13"/>
      <c r="K22" s="13"/>
      <c r="L22" s="13"/>
      <c r="M22" s="13"/>
      <c r="N22" s="13"/>
      <c r="O22" s="13"/>
      <c r="P22" s="13"/>
      <c r="Q22" s="13"/>
    </row>
    <row r="23" spans="1:22">
      <c r="J23" s="13"/>
      <c r="K23" s="13"/>
      <c r="L23" s="13"/>
      <c r="M23" s="13"/>
      <c r="N23" s="13"/>
      <c r="O23" s="13"/>
      <c r="P23" s="13"/>
      <c r="Q23" s="13"/>
    </row>
    <row r="24" spans="1:22">
      <c r="J24" s="13"/>
      <c r="K24" s="13"/>
      <c r="L24" s="13"/>
      <c r="M24" s="13"/>
      <c r="N24" s="13"/>
      <c r="O24" s="13"/>
      <c r="P24" s="13"/>
      <c r="Q24" s="13"/>
    </row>
    <row r="25" spans="1:22">
      <c r="S25" s="19"/>
      <c r="T25" s="19"/>
      <c r="U25" s="19"/>
      <c r="V25" s="19"/>
    </row>
    <row r="26" spans="1:22" ht="15" customHeight="1">
      <c r="A26" s="277" t="s">
        <v>6</v>
      </c>
      <c r="B26" s="278"/>
      <c r="C26" s="278"/>
      <c r="D26" s="278"/>
      <c r="E26" s="278"/>
      <c r="F26" s="278"/>
      <c r="G26" s="278"/>
      <c r="H26" s="279"/>
      <c r="J26" s="277" t="s">
        <v>6</v>
      </c>
      <c r="K26" s="278"/>
      <c r="L26" s="278"/>
      <c r="M26" s="278"/>
      <c r="N26" s="278"/>
      <c r="O26" s="278"/>
      <c r="P26" s="278"/>
      <c r="Q26" s="279"/>
      <c r="S26" s="20"/>
      <c r="T26" s="20"/>
      <c r="U26" s="20"/>
      <c r="V26" s="20"/>
    </row>
    <row r="27" spans="1:22" ht="15.75" customHeight="1">
      <c r="A27" s="280"/>
      <c r="B27" s="281"/>
      <c r="C27" s="281"/>
      <c r="D27" s="281"/>
      <c r="E27" s="281"/>
      <c r="F27" s="281"/>
      <c r="G27" s="281"/>
      <c r="H27" s="282"/>
      <c r="J27" s="280"/>
      <c r="K27" s="281"/>
      <c r="L27" s="281"/>
      <c r="M27" s="281"/>
      <c r="N27" s="281"/>
      <c r="O27" s="281"/>
      <c r="P27" s="281"/>
      <c r="Q27" s="282"/>
      <c r="S27" s="20"/>
      <c r="T27" s="20"/>
      <c r="U27" s="20"/>
      <c r="V27" s="20"/>
    </row>
    <row r="28" spans="1:22">
      <c r="J28" s="271" t="s">
        <v>93</v>
      </c>
      <c r="K28" s="271"/>
      <c r="L28" s="271"/>
      <c r="M28" s="271"/>
      <c r="N28" s="271" t="s">
        <v>16</v>
      </c>
      <c r="O28" s="271"/>
      <c r="P28" s="271"/>
      <c r="Q28" s="271"/>
      <c r="S28" s="21"/>
      <c r="T28" s="21"/>
      <c r="U28" s="21"/>
      <c r="V28" s="21"/>
    </row>
    <row r="29" spans="1:22">
      <c r="J29" s="23">
        <v>0</v>
      </c>
      <c r="K29" s="22">
        <f>'Каждый ребенок'!G37</f>
        <v>20</v>
      </c>
      <c r="L29" s="268">
        <f>K29/$S$3</f>
        <v>1</v>
      </c>
      <c r="M29" s="269"/>
      <c r="N29" s="23">
        <v>0</v>
      </c>
      <c r="O29" s="22">
        <f>'Каждый ребенок'!H37</f>
        <v>1</v>
      </c>
      <c r="P29" s="117">
        <f>O29/$U$3</f>
        <v>4.7619047619047616E-2</v>
      </c>
      <c r="Q29" s="118"/>
      <c r="S29" s="21"/>
      <c r="T29" s="21"/>
      <c r="U29" s="21"/>
      <c r="V29" s="21"/>
    </row>
    <row r="30" spans="1:22">
      <c r="J30" s="23">
        <v>0.5</v>
      </c>
      <c r="K30" s="22">
        <f>'Каждый ребенок'!G38</f>
        <v>0</v>
      </c>
      <c r="L30" s="268">
        <f>K30/$S$3</f>
        <v>0</v>
      </c>
      <c r="M30" s="269"/>
      <c r="N30" s="23">
        <v>0.5</v>
      </c>
      <c r="O30" s="22">
        <f>'Каждый ребенок'!H38</f>
        <v>15</v>
      </c>
      <c r="P30" s="136">
        <f t="shared" ref="P30:P31" si="6">O30/$U$3</f>
        <v>0.7142857142857143</v>
      </c>
      <c r="Q30" s="118"/>
    </row>
    <row r="31" spans="1:22">
      <c r="J31" s="23">
        <v>1</v>
      </c>
      <c r="K31" s="22">
        <f>'Каждый ребенок'!G39</f>
        <v>0</v>
      </c>
      <c r="L31" s="268">
        <f>K31/$S$3</f>
        <v>0</v>
      </c>
      <c r="M31" s="269"/>
      <c r="N31" s="23">
        <v>1</v>
      </c>
      <c r="O31" s="22">
        <f>'Каждый ребенок'!H39</f>
        <v>5</v>
      </c>
      <c r="P31" s="136">
        <f t="shared" si="6"/>
        <v>0.23809523809523808</v>
      </c>
      <c r="Q31" s="118"/>
    </row>
    <row r="32" spans="1:22">
      <c r="J32" s="23" t="s">
        <v>90</v>
      </c>
      <c r="K32" s="23">
        <f>K29+K30+K31</f>
        <v>20</v>
      </c>
      <c r="L32" s="120">
        <f t="shared" ref="L32" si="7">L29+L30+L31</f>
        <v>1</v>
      </c>
      <c r="M32" s="121"/>
      <c r="N32" s="23"/>
      <c r="O32" s="23">
        <f>O29+O30+O31</f>
        <v>21</v>
      </c>
      <c r="P32" s="120">
        <f t="shared" ref="P32" si="8">P29+P30+P31</f>
        <v>1</v>
      </c>
      <c r="Q32" s="122"/>
    </row>
    <row r="37" spans="1:22">
      <c r="J37" s="13"/>
      <c r="K37" s="13"/>
      <c r="L37" s="13"/>
      <c r="M37" s="13"/>
      <c r="N37" s="13"/>
      <c r="O37" s="13"/>
      <c r="P37" s="13"/>
      <c r="Q37" s="13"/>
    </row>
    <row r="38" spans="1:22" ht="13.5" customHeight="1"/>
    <row r="39" spans="1:22" ht="15" customHeight="1">
      <c r="A39" s="270" t="s">
        <v>7</v>
      </c>
      <c r="B39" s="270"/>
      <c r="C39" s="270"/>
      <c r="D39" s="270"/>
      <c r="E39" s="270"/>
      <c r="F39" s="270"/>
      <c r="G39" s="270"/>
      <c r="H39" s="270"/>
      <c r="J39" s="270" t="s">
        <v>7</v>
      </c>
      <c r="K39" s="270"/>
      <c r="L39" s="270"/>
      <c r="M39" s="270"/>
      <c r="N39" s="270"/>
      <c r="O39" s="270"/>
      <c r="P39" s="270"/>
      <c r="Q39" s="270"/>
      <c r="S39" s="20"/>
      <c r="T39" s="20"/>
      <c r="U39" s="20"/>
      <c r="V39" s="20"/>
    </row>
    <row r="40" spans="1:22" ht="13.5" customHeight="1">
      <c r="A40" s="270"/>
      <c r="B40" s="270"/>
      <c r="C40" s="270"/>
      <c r="D40" s="270"/>
      <c r="E40" s="270"/>
      <c r="F40" s="270"/>
      <c r="G40" s="270"/>
      <c r="H40" s="270"/>
      <c r="J40" s="270"/>
      <c r="K40" s="270"/>
      <c r="L40" s="270"/>
      <c r="M40" s="270"/>
      <c r="N40" s="270"/>
      <c r="O40" s="270"/>
      <c r="P40" s="270"/>
      <c r="Q40" s="270"/>
      <c r="S40" s="20"/>
      <c r="T40" s="20"/>
      <c r="U40" s="20"/>
      <c r="V40" s="20"/>
    </row>
    <row r="41" spans="1:22">
      <c r="J41" s="271" t="s">
        <v>93</v>
      </c>
      <c r="K41" s="271"/>
      <c r="L41" s="271"/>
      <c r="M41" s="271"/>
      <c r="N41" s="271" t="s">
        <v>16</v>
      </c>
      <c r="O41" s="271"/>
      <c r="P41" s="271"/>
      <c r="Q41" s="271"/>
      <c r="S41" s="21"/>
      <c r="T41" s="21"/>
      <c r="U41" s="21"/>
      <c r="V41" s="21"/>
    </row>
    <row r="42" spans="1:22" ht="14.25" customHeight="1">
      <c r="J42" s="23">
        <v>0</v>
      </c>
      <c r="K42" s="22">
        <f>'Каждый ребенок'!I37</f>
        <v>18</v>
      </c>
      <c r="L42" s="268">
        <f>K42/$S$3</f>
        <v>0.9</v>
      </c>
      <c r="M42" s="269"/>
      <c r="N42" s="23">
        <v>0</v>
      </c>
      <c r="O42" s="22">
        <f>'Каждый ребенок'!J37</f>
        <v>1</v>
      </c>
      <c r="P42" s="117">
        <f>O42/$U$3</f>
        <v>4.7619047619047616E-2</v>
      </c>
      <c r="Q42" s="118"/>
      <c r="S42" s="21"/>
      <c r="T42" s="21"/>
      <c r="U42" s="21"/>
      <c r="V42" s="21"/>
    </row>
    <row r="43" spans="1:22">
      <c r="J43" s="23">
        <v>0.5</v>
      </c>
      <c r="K43" s="22">
        <f>'Каждый ребенок'!I38</f>
        <v>2</v>
      </c>
      <c r="L43" s="268">
        <f>K43/$S$3</f>
        <v>0.1</v>
      </c>
      <c r="M43" s="269"/>
      <c r="N43" s="23">
        <v>0.5</v>
      </c>
      <c r="O43" s="22">
        <f>'Каждый ребенок'!J38</f>
        <v>12</v>
      </c>
      <c r="P43" s="136">
        <f t="shared" ref="P43:P44" si="9">O43/$U$3</f>
        <v>0.5714285714285714</v>
      </c>
      <c r="Q43" s="118"/>
    </row>
    <row r="44" spans="1:22">
      <c r="J44" s="23">
        <v>1</v>
      </c>
      <c r="K44" s="22">
        <f>'Каждый ребенок'!I39</f>
        <v>0</v>
      </c>
      <c r="L44" s="268">
        <f>K44/$S$3</f>
        <v>0</v>
      </c>
      <c r="M44" s="269"/>
      <c r="N44" s="23">
        <v>1</v>
      </c>
      <c r="O44" s="22">
        <f>'Каждый ребенок'!J39</f>
        <v>8</v>
      </c>
      <c r="P44" s="136">
        <f t="shared" si="9"/>
        <v>0.38095238095238093</v>
      </c>
      <c r="Q44" s="118"/>
    </row>
    <row r="45" spans="1:22" ht="15" customHeight="1">
      <c r="J45" s="23" t="s">
        <v>90</v>
      </c>
      <c r="K45" s="23">
        <f>K42+K43+K44</f>
        <v>20</v>
      </c>
      <c r="L45" s="120">
        <f t="shared" ref="L45" si="10">L42+L43+L44</f>
        <v>1</v>
      </c>
      <c r="M45" s="121"/>
      <c r="N45" s="23"/>
      <c r="O45" s="23">
        <f>O42+O43+O44</f>
        <v>21</v>
      </c>
      <c r="P45" s="120">
        <f t="shared" ref="P45" si="11">P42+P43+P44</f>
        <v>1</v>
      </c>
      <c r="Q45" s="122"/>
    </row>
    <row r="46" spans="1:22" ht="9.75" customHeight="1"/>
    <row r="50" spans="1:22">
      <c r="J50" s="13"/>
      <c r="K50" s="13"/>
      <c r="L50" s="13"/>
      <c r="M50" s="13"/>
      <c r="N50" s="13"/>
      <c r="O50" s="13"/>
      <c r="P50" s="13"/>
      <c r="Q50" s="13"/>
    </row>
    <row r="52" spans="1:22" ht="15" customHeight="1">
      <c r="A52" s="270" t="s">
        <v>21</v>
      </c>
      <c r="B52" s="270"/>
      <c r="C52" s="270"/>
      <c r="D52" s="270"/>
      <c r="E52" s="270"/>
      <c r="F52" s="270"/>
      <c r="G52" s="270"/>
      <c r="H52" s="270"/>
      <c r="J52" s="270" t="s">
        <v>21</v>
      </c>
      <c r="K52" s="270"/>
      <c r="L52" s="270"/>
      <c r="M52" s="270"/>
      <c r="N52" s="270"/>
      <c r="O52" s="270"/>
      <c r="P52" s="270"/>
      <c r="Q52" s="270"/>
      <c r="S52" s="20"/>
      <c r="T52" s="20"/>
      <c r="U52" s="20"/>
      <c r="V52" s="20"/>
    </row>
    <row r="53" spans="1:22" ht="15.75" customHeight="1">
      <c r="A53" s="270"/>
      <c r="B53" s="270"/>
      <c r="C53" s="270"/>
      <c r="D53" s="270"/>
      <c r="E53" s="270"/>
      <c r="F53" s="270"/>
      <c r="G53" s="270"/>
      <c r="H53" s="270"/>
      <c r="J53" s="270"/>
      <c r="K53" s="270"/>
      <c r="L53" s="270"/>
      <c r="M53" s="270"/>
      <c r="N53" s="270"/>
      <c r="O53" s="270"/>
      <c r="P53" s="270"/>
      <c r="Q53" s="270"/>
      <c r="S53" s="20"/>
      <c r="T53" s="20"/>
      <c r="U53" s="20"/>
      <c r="V53" s="20"/>
    </row>
    <row r="54" spans="1:22">
      <c r="J54" s="271" t="s">
        <v>93</v>
      </c>
      <c r="K54" s="271"/>
      <c r="L54" s="271"/>
      <c r="M54" s="271"/>
      <c r="N54" s="271" t="s">
        <v>16</v>
      </c>
      <c r="O54" s="271"/>
      <c r="P54" s="271"/>
      <c r="Q54" s="271"/>
      <c r="S54" s="21"/>
      <c r="T54" s="21"/>
      <c r="U54" s="21"/>
      <c r="V54" s="21"/>
    </row>
    <row r="55" spans="1:22">
      <c r="J55" s="23">
        <v>0</v>
      </c>
      <c r="K55" s="22">
        <f>'Каждый ребенок'!K37</f>
        <v>14</v>
      </c>
      <c r="L55" s="117">
        <f>K55/$S$3</f>
        <v>0.7</v>
      </c>
      <c r="M55" s="118"/>
      <c r="N55" s="23">
        <v>0</v>
      </c>
      <c r="O55" s="22">
        <f>'Каждый ребенок'!L37</f>
        <v>0</v>
      </c>
      <c r="P55" s="117">
        <f>O55/$U$3</f>
        <v>0</v>
      </c>
      <c r="Q55" s="118"/>
      <c r="S55" s="21"/>
      <c r="T55" s="21"/>
      <c r="U55" s="21"/>
      <c r="V55" s="21"/>
    </row>
    <row r="56" spans="1:22">
      <c r="J56" s="23">
        <v>0.5</v>
      </c>
      <c r="K56" s="22">
        <f>'Каждый ребенок'!K38</f>
        <v>6</v>
      </c>
      <c r="L56" s="117">
        <f>K56/$S$3</f>
        <v>0.3</v>
      </c>
      <c r="M56" s="118"/>
      <c r="N56" s="23">
        <v>0.5</v>
      </c>
      <c r="O56" s="22">
        <f>'Каждый ребенок'!L38</f>
        <v>12</v>
      </c>
      <c r="P56" s="136">
        <f t="shared" ref="P56:P57" si="12">O56/$U$3</f>
        <v>0.5714285714285714</v>
      </c>
      <c r="Q56" s="118"/>
    </row>
    <row r="57" spans="1:22">
      <c r="J57" s="23">
        <v>1</v>
      </c>
      <c r="K57" s="22">
        <f>'Каждый ребенок'!K39</f>
        <v>0</v>
      </c>
      <c r="L57" s="117">
        <f>K57/$S$3</f>
        <v>0</v>
      </c>
      <c r="M57" s="118"/>
      <c r="N57" s="23">
        <v>1</v>
      </c>
      <c r="O57" s="22">
        <f>'Каждый ребенок'!L39</f>
        <v>9</v>
      </c>
      <c r="P57" s="136">
        <f t="shared" si="12"/>
        <v>0.42857142857142855</v>
      </c>
      <c r="Q57" s="118"/>
    </row>
    <row r="58" spans="1:22">
      <c r="J58" s="23" t="s">
        <v>90</v>
      </c>
      <c r="K58" s="23">
        <f>K55+K56+K57</f>
        <v>20</v>
      </c>
      <c r="L58" s="120">
        <f t="shared" ref="L58" si="13">L55+L56+L57</f>
        <v>1</v>
      </c>
      <c r="M58" s="121"/>
      <c r="N58" s="23"/>
      <c r="O58" s="23">
        <f>O55+O56+O57</f>
        <v>21</v>
      </c>
      <c r="P58" s="120">
        <f t="shared" ref="P58" si="14">P55+P56+P57</f>
        <v>1</v>
      </c>
      <c r="Q58" s="122"/>
    </row>
    <row r="63" spans="1:22">
      <c r="J63" s="13"/>
      <c r="K63" s="13"/>
      <c r="L63" s="13"/>
      <c r="M63" s="13"/>
      <c r="N63" s="13"/>
      <c r="O63" s="13"/>
      <c r="P63" s="13"/>
      <c r="Q63" s="13"/>
    </row>
    <row r="65" spans="1:22" ht="15" customHeight="1">
      <c r="A65" s="270" t="s">
        <v>22</v>
      </c>
      <c r="B65" s="270"/>
      <c r="C65" s="270"/>
      <c r="D65" s="270"/>
      <c r="E65" s="270"/>
      <c r="F65" s="270"/>
      <c r="G65" s="270"/>
      <c r="H65" s="270"/>
      <c r="J65" s="270" t="s">
        <v>22</v>
      </c>
      <c r="K65" s="270"/>
      <c r="L65" s="270"/>
      <c r="M65" s="270"/>
      <c r="N65" s="270"/>
      <c r="O65" s="270"/>
      <c r="P65" s="270"/>
      <c r="Q65" s="270"/>
      <c r="S65" s="20"/>
      <c r="T65" s="20"/>
      <c r="U65" s="20"/>
      <c r="V65" s="20"/>
    </row>
    <row r="66" spans="1:22" ht="15.75" customHeight="1">
      <c r="A66" s="270"/>
      <c r="B66" s="270"/>
      <c r="C66" s="270"/>
      <c r="D66" s="270"/>
      <c r="E66" s="270"/>
      <c r="F66" s="270"/>
      <c r="G66" s="270"/>
      <c r="H66" s="270"/>
      <c r="J66" s="270"/>
      <c r="K66" s="270"/>
      <c r="L66" s="270"/>
      <c r="M66" s="270"/>
      <c r="N66" s="270"/>
      <c r="O66" s="270"/>
      <c r="P66" s="270"/>
      <c r="Q66" s="270"/>
      <c r="S66" s="20"/>
      <c r="T66" s="20"/>
      <c r="U66" s="20"/>
      <c r="V66" s="20"/>
    </row>
    <row r="67" spans="1:22">
      <c r="J67" s="271" t="s">
        <v>93</v>
      </c>
      <c r="K67" s="271"/>
      <c r="L67" s="271"/>
      <c r="M67" s="271"/>
      <c r="N67" s="271" t="s">
        <v>16</v>
      </c>
      <c r="O67" s="271"/>
      <c r="P67" s="271"/>
      <c r="Q67" s="271"/>
      <c r="S67" s="21"/>
      <c r="T67" s="21"/>
      <c r="U67" s="21"/>
      <c r="V67" s="21"/>
    </row>
    <row r="68" spans="1:22">
      <c r="J68" s="23">
        <v>0</v>
      </c>
      <c r="K68" s="22">
        <f>'Каждый ребенок'!M37</f>
        <v>14</v>
      </c>
      <c r="L68" s="117">
        <f>K68/$S$3</f>
        <v>0.7</v>
      </c>
      <c r="M68" s="118"/>
      <c r="N68" s="23">
        <v>0</v>
      </c>
      <c r="O68" s="22">
        <f>'Каждый ребенок'!N37</f>
        <v>0</v>
      </c>
      <c r="P68" s="117">
        <f>O68/$U$3</f>
        <v>0</v>
      </c>
      <c r="Q68" s="118"/>
      <c r="S68" s="21"/>
      <c r="T68" s="21"/>
      <c r="U68" s="21"/>
      <c r="V68" s="21"/>
    </row>
    <row r="69" spans="1:22">
      <c r="J69" s="23">
        <v>0.5</v>
      </c>
      <c r="K69" s="22">
        <f>'Каждый ребенок'!M38</f>
        <v>6</v>
      </c>
      <c r="L69" s="117">
        <f>K69/$S$3</f>
        <v>0.3</v>
      </c>
      <c r="M69" s="118"/>
      <c r="N69" s="23">
        <v>0.5</v>
      </c>
      <c r="O69" s="22">
        <f>'Каждый ребенок'!N38</f>
        <v>7</v>
      </c>
      <c r="P69" s="136">
        <f t="shared" ref="P69:P70" si="15">O69/$U$3</f>
        <v>0.33333333333333331</v>
      </c>
      <c r="Q69" s="118"/>
    </row>
    <row r="70" spans="1:22">
      <c r="J70" s="23">
        <v>1</v>
      </c>
      <c r="K70" s="22">
        <f>'Каждый ребенок'!M39</f>
        <v>0</v>
      </c>
      <c r="L70" s="117">
        <f>K70/$S$3</f>
        <v>0</v>
      </c>
      <c r="M70" s="118"/>
      <c r="N70" s="23">
        <v>1</v>
      </c>
      <c r="O70" s="22">
        <f>'Каждый ребенок'!N39</f>
        <v>14</v>
      </c>
      <c r="P70" s="136">
        <f t="shared" si="15"/>
        <v>0.66666666666666663</v>
      </c>
      <c r="Q70" s="118"/>
    </row>
    <row r="71" spans="1:22">
      <c r="J71" s="23" t="s">
        <v>90</v>
      </c>
      <c r="K71" s="23">
        <f>K68+K69+K70</f>
        <v>20</v>
      </c>
      <c r="L71" s="120">
        <f t="shared" ref="L71" si="16">L68+L69+L70</f>
        <v>1</v>
      </c>
      <c r="M71" s="121"/>
      <c r="N71" s="23"/>
      <c r="O71" s="23">
        <f>O68+O69+O70</f>
        <v>21</v>
      </c>
      <c r="P71" s="120">
        <f t="shared" ref="P71" si="17">P68+P69+P70</f>
        <v>1</v>
      </c>
      <c r="Q71" s="122"/>
    </row>
    <row r="72" spans="1:22" ht="13.5" customHeight="1"/>
    <row r="73" spans="1:22" ht="11.25" customHeight="1"/>
    <row r="74" spans="1:22" ht="12" customHeight="1"/>
    <row r="76" spans="1:22" ht="10.5" customHeight="1">
      <c r="J76" s="13"/>
      <c r="K76" s="13"/>
      <c r="L76" s="13"/>
      <c r="M76" s="13"/>
      <c r="N76" s="13"/>
      <c r="O76" s="13"/>
      <c r="P76" s="13"/>
      <c r="Q76" s="13"/>
    </row>
    <row r="77" spans="1:22" ht="9.75" customHeight="1"/>
    <row r="78" spans="1:22" ht="15" customHeight="1">
      <c r="A78" s="270" t="s">
        <v>32</v>
      </c>
      <c r="B78" s="270"/>
      <c r="C78" s="270"/>
      <c r="D78" s="270"/>
      <c r="E78" s="270"/>
      <c r="F78" s="270"/>
      <c r="G78" s="270"/>
      <c r="H78" s="270"/>
      <c r="J78" s="270" t="s">
        <v>32</v>
      </c>
      <c r="K78" s="270"/>
      <c r="L78" s="270"/>
      <c r="M78" s="270"/>
      <c r="N78" s="270"/>
      <c r="O78" s="270"/>
      <c r="P78" s="270"/>
      <c r="Q78" s="270"/>
      <c r="S78" s="20"/>
      <c r="T78" s="20"/>
      <c r="U78" s="20"/>
      <c r="V78" s="20"/>
    </row>
    <row r="79" spans="1:22" ht="15.75" customHeight="1">
      <c r="A79" s="270"/>
      <c r="B79" s="270"/>
      <c r="C79" s="270"/>
      <c r="D79" s="270"/>
      <c r="E79" s="270"/>
      <c r="F79" s="270"/>
      <c r="G79" s="270"/>
      <c r="H79" s="270"/>
      <c r="J79" s="270"/>
      <c r="K79" s="270"/>
      <c r="L79" s="270"/>
      <c r="M79" s="270"/>
      <c r="N79" s="270"/>
      <c r="O79" s="270"/>
      <c r="P79" s="270"/>
      <c r="Q79" s="270"/>
      <c r="S79" s="20"/>
      <c r="T79" s="20"/>
      <c r="U79" s="20"/>
      <c r="V79" s="20"/>
    </row>
    <row r="80" spans="1:22">
      <c r="J80" s="271" t="s">
        <v>93</v>
      </c>
      <c r="K80" s="271"/>
      <c r="L80" s="271"/>
      <c r="M80" s="271"/>
      <c r="N80" s="271" t="s">
        <v>16</v>
      </c>
      <c r="O80" s="271"/>
      <c r="P80" s="271"/>
      <c r="Q80" s="271"/>
      <c r="S80" s="21"/>
      <c r="T80" s="21"/>
      <c r="U80" s="21"/>
      <c r="V80" s="21"/>
    </row>
    <row r="81" spans="1:22">
      <c r="J81" s="23">
        <v>0</v>
      </c>
      <c r="K81" s="22">
        <f>'Каждый ребенок'!O37</f>
        <v>15</v>
      </c>
      <c r="L81" s="117">
        <f>K81/$S$3</f>
        <v>0.75</v>
      </c>
      <c r="M81" s="118"/>
      <c r="N81" s="23">
        <v>0</v>
      </c>
      <c r="O81" s="22">
        <f>'Каждый ребенок'!P37</f>
        <v>1</v>
      </c>
      <c r="P81" s="117">
        <f>O81/$U$3</f>
        <v>4.7619047619047616E-2</v>
      </c>
      <c r="Q81" s="118"/>
      <c r="S81" s="21"/>
      <c r="T81" s="21"/>
      <c r="U81" s="21"/>
      <c r="V81" s="21"/>
    </row>
    <row r="82" spans="1:22">
      <c r="J82" s="23">
        <v>0.5</v>
      </c>
      <c r="K82" s="22">
        <f>'Каждый ребенок'!O38</f>
        <v>5</v>
      </c>
      <c r="L82" s="117">
        <f>K82/$S$3</f>
        <v>0.25</v>
      </c>
      <c r="M82" s="118"/>
      <c r="N82" s="23">
        <v>0.5</v>
      </c>
      <c r="O82" s="22">
        <f>'Каждый ребенок'!P38</f>
        <v>2</v>
      </c>
      <c r="P82" s="136">
        <f t="shared" ref="P82:P83" si="18">O82/$U$3</f>
        <v>9.5238095238095233E-2</v>
      </c>
      <c r="Q82" s="118"/>
    </row>
    <row r="83" spans="1:22">
      <c r="J83" s="23">
        <v>1</v>
      </c>
      <c r="K83" s="22">
        <f>'Каждый ребенок'!O39</f>
        <v>0</v>
      </c>
      <c r="L83" s="117">
        <f>K83/$S$3</f>
        <v>0</v>
      </c>
      <c r="M83" s="118"/>
      <c r="N83" s="23">
        <v>1</v>
      </c>
      <c r="O83" s="22">
        <f>'Каждый ребенок'!P39</f>
        <v>18</v>
      </c>
      <c r="P83" s="136">
        <f t="shared" si="18"/>
        <v>0.8571428571428571</v>
      </c>
      <c r="Q83" s="118"/>
    </row>
    <row r="84" spans="1:22" ht="16.5" customHeight="1">
      <c r="J84" s="23" t="s">
        <v>90</v>
      </c>
      <c r="K84" s="23">
        <f>K81+K82+K83</f>
        <v>20</v>
      </c>
      <c r="L84" s="120">
        <f t="shared" ref="L84" si="19">L81+L82+L83</f>
        <v>1</v>
      </c>
      <c r="M84" s="121"/>
      <c r="N84" s="23"/>
      <c r="O84" s="23">
        <f>O81+O82+O83</f>
        <v>21</v>
      </c>
      <c r="P84" s="120">
        <f t="shared" ref="P84" si="20">P81+P82+P83</f>
        <v>1</v>
      </c>
      <c r="Q84" s="122"/>
    </row>
    <row r="85" spans="1:22" ht="10.5" customHeight="1"/>
    <row r="86" spans="1:22" ht="10.5" customHeight="1"/>
    <row r="89" spans="1:22">
      <c r="J89" s="13"/>
      <c r="K89" s="13"/>
      <c r="L89" s="13"/>
      <c r="M89" s="13"/>
      <c r="N89" s="13"/>
      <c r="O89" s="13"/>
      <c r="P89" s="13"/>
      <c r="Q89" s="13"/>
    </row>
    <row r="90" spans="1:22" ht="9.75" customHeight="1"/>
    <row r="91" spans="1:22" ht="15" customHeight="1">
      <c r="A91" s="270" t="s">
        <v>33</v>
      </c>
      <c r="B91" s="270"/>
      <c r="C91" s="270"/>
      <c r="D91" s="270"/>
      <c r="E91" s="270"/>
      <c r="F91" s="270"/>
      <c r="G91" s="270"/>
      <c r="H91" s="270"/>
      <c r="J91" s="270" t="s">
        <v>33</v>
      </c>
      <c r="K91" s="270"/>
      <c r="L91" s="270"/>
      <c r="M91" s="270"/>
      <c r="N91" s="270"/>
      <c r="O91" s="270"/>
      <c r="P91" s="270"/>
      <c r="Q91" s="270"/>
      <c r="S91" s="20"/>
      <c r="T91" s="20"/>
      <c r="U91" s="20"/>
      <c r="V91" s="20"/>
    </row>
    <row r="92" spans="1:22" ht="15.75" customHeight="1">
      <c r="A92" s="270"/>
      <c r="B92" s="270"/>
      <c r="C92" s="270"/>
      <c r="D92" s="270"/>
      <c r="E92" s="270"/>
      <c r="F92" s="270"/>
      <c r="G92" s="270"/>
      <c r="H92" s="270"/>
      <c r="J92" s="270"/>
      <c r="K92" s="270"/>
      <c r="L92" s="270"/>
      <c r="M92" s="270"/>
      <c r="N92" s="270"/>
      <c r="O92" s="270"/>
      <c r="P92" s="270"/>
      <c r="Q92" s="270"/>
      <c r="S92" s="20"/>
      <c r="T92" s="20"/>
      <c r="U92" s="20"/>
      <c r="V92" s="20"/>
    </row>
    <row r="93" spans="1:22">
      <c r="J93" s="271" t="s">
        <v>93</v>
      </c>
      <c r="K93" s="271"/>
      <c r="L93" s="271"/>
      <c r="M93" s="271"/>
      <c r="N93" s="271" t="s">
        <v>16</v>
      </c>
      <c r="O93" s="271"/>
      <c r="P93" s="271"/>
      <c r="Q93" s="271"/>
      <c r="S93" s="21"/>
      <c r="T93" s="21"/>
      <c r="U93" s="21"/>
      <c r="V93" s="21"/>
    </row>
    <row r="94" spans="1:22">
      <c r="J94" s="23">
        <v>0</v>
      </c>
      <c r="K94" s="22">
        <f>'Каждый ребенок'!Q37</f>
        <v>20</v>
      </c>
      <c r="L94" s="117">
        <f>K94/$S$3</f>
        <v>1</v>
      </c>
      <c r="M94" s="118"/>
      <c r="N94" s="23">
        <v>0</v>
      </c>
      <c r="O94" s="22">
        <f>'Каждый ребенок'!R37</f>
        <v>0</v>
      </c>
      <c r="P94" s="117">
        <f>O94/$U$3</f>
        <v>0</v>
      </c>
      <c r="Q94" s="118"/>
      <c r="S94" s="21"/>
      <c r="T94" s="21"/>
      <c r="U94" s="21"/>
      <c r="V94" s="21"/>
    </row>
    <row r="95" spans="1:22">
      <c r="J95" s="23">
        <v>0.5</v>
      </c>
      <c r="K95" s="22">
        <f>'Каждый ребенок'!Q38</f>
        <v>0</v>
      </c>
      <c r="L95" s="117">
        <f>K95/$S$3</f>
        <v>0</v>
      </c>
      <c r="M95" s="118"/>
      <c r="N95" s="23">
        <v>0.5</v>
      </c>
      <c r="O95" s="22">
        <f>'Каждый ребенок'!R38</f>
        <v>6</v>
      </c>
      <c r="P95" s="136">
        <f t="shared" ref="P95:P96" si="21">O95/$U$3</f>
        <v>0.2857142857142857</v>
      </c>
      <c r="Q95" s="118"/>
    </row>
    <row r="96" spans="1:22">
      <c r="J96" s="23">
        <v>1</v>
      </c>
      <c r="K96" s="22">
        <f>'Каждый ребенок'!Q39</f>
        <v>0</v>
      </c>
      <c r="L96" s="117">
        <f>K96/$S$3</f>
        <v>0</v>
      </c>
      <c r="M96" s="118"/>
      <c r="N96" s="23">
        <v>1</v>
      </c>
      <c r="O96" s="22">
        <f>'Каждый ребенок'!R39</f>
        <v>14</v>
      </c>
      <c r="P96" s="136">
        <f t="shared" si="21"/>
        <v>0.66666666666666663</v>
      </c>
      <c r="Q96" s="118"/>
    </row>
    <row r="97" spans="1:22" ht="15" customHeight="1">
      <c r="J97" s="23" t="s">
        <v>90</v>
      </c>
      <c r="K97" s="23">
        <f>K94+K95+K96</f>
        <v>20</v>
      </c>
      <c r="L97" s="120">
        <f t="shared" ref="L97" si="22">L94+L95+L96</f>
        <v>1</v>
      </c>
      <c r="M97" s="121"/>
      <c r="N97" s="23"/>
      <c r="O97" s="23">
        <f>O94+O95+O96</f>
        <v>20</v>
      </c>
      <c r="P97" s="120">
        <f t="shared" ref="P97" si="23">P94+P95+P96</f>
        <v>0.95238095238095233</v>
      </c>
      <c r="Q97" s="122"/>
    </row>
    <row r="98" spans="1:22" ht="9.75" customHeight="1"/>
    <row r="99" spans="1:22" ht="12" customHeight="1"/>
    <row r="102" spans="1:22">
      <c r="J102" s="13"/>
      <c r="K102" s="13"/>
      <c r="L102" s="13"/>
      <c r="M102" s="13"/>
      <c r="N102" s="13"/>
      <c r="O102" s="13"/>
      <c r="P102" s="13"/>
      <c r="Q102" s="13"/>
    </row>
    <row r="103" spans="1:22" ht="21" customHeight="1"/>
    <row r="104" spans="1:22" ht="15" customHeight="1">
      <c r="A104" s="270" t="s">
        <v>63</v>
      </c>
      <c r="B104" s="270"/>
      <c r="C104" s="270"/>
      <c r="D104" s="270"/>
      <c r="E104" s="270"/>
      <c r="F104" s="270"/>
      <c r="G104" s="270"/>
      <c r="H104" s="270"/>
      <c r="J104" s="270" t="s">
        <v>63</v>
      </c>
      <c r="K104" s="270"/>
      <c r="L104" s="270"/>
      <c r="M104" s="270"/>
      <c r="N104" s="270"/>
      <c r="O104" s="270"/>
      <c r="P104" s="270"/>
      <c r="Q104" s="270"/>
      <c r="S104" s="20"/>
      <c r="T104" s="20"/>
      <c r="U104" s="20"/>
      <c r="V104" s="20"/>
    </row>
    <row r="105" spans="1:22" ht="15.75" customHeight="1">
      <c r="A105" s="270"/>
      <c r="B105" s="270"/>
      <c r="C105" s="270"/>
      <c r="D105" s="270"/>
      <c r="E105" s="270"/>
      <c r="F105" s="270"/>
      <c r="G105" s="270"/>
      <c r="H105" s="270"/>
      <c r="J105" s="270"/>
      <c r="K105" s="270"/>
      <c r="L105" s="270"/>
      <c r="M105" s="270"/>
      <c r="N105" s="270"/>
      <c r="O105" s="270"/>
      <c r="P105" s="270"/>
      <c r="Q105" s="270"/>
      <c r="S105" s="20"/>
      <c r="T105" s="20"/>
      <c r="U105" s="20"/>
      <c r="V105" s="20"/>
    </row>
    <row r="106" spans="1:22">
      <c r="J106" s="271" t="s">
        <v>93</v>
      </c>
      <c r="K106" s="271"/>
      <c r="L106" s="271"/>
      <c r="M106" s="271"/>
      <c r="N106" s="271" t="s">
        <v>16</v>
      </c>
      <c r="O106" s="271"/>
      <c r="P106" s="271"/>
      <c r="Q106" s="271"/>
      <c r="S106" s="21"/>
      <c r="T106" s="21"/>
      <c r="U106" s="21"/>
      <c r="V106" s="21"/>
    </row>
    <row r="107" spans="1:22">
      <c r="J107" s="23">
        <v>0</v>
      </c>
      <c r="K107" s="22">
        <f>'Каждый ребенок'!S37</f>
        <v>20</v>
      </c>
      <c r="L107" s="117">
        <f>K107/$S$3</f>
        <v>1</v>
      </c>
      <c r="M107" s="118"/>
      <c r="N107" s="23">
        <v>0</v>
      </c>
      <c r="O107" s="22">
        <f>'Каждый ребенок'!T37</f>
        <v>1</v>
      </c>
      <c r="P107" s="117">
        <f>O107/$U$3</f>
        <v>4.7619047619047616E-2</v>
      </c>
      <c r="Q107" s="118"/>
      <c r="S107" s="21"/>
      <c r="T107" s="21"/>
      <c r="U107" s="21"/>
      <c r="V107" s="21"/>
    </row>
    <row r="108" spans="1:22">
      <c r="J108" s="23">
        <v>0.5</v>
      </c>
      <c r="K108" s="22">
        <f>'Каждый ребенок'!S38</f>
        <v>0</v>
      </c>
      <c r="L108" s="117">
        <f>K108/$S$3</f>
        <v>0</v>
      </c>
      <c r="M108" s="118"/>
      <c r="N108" s="23">
        <v>0.5</v>
      </c>
      <c r="O108" s="22">
        <f>'Каждый ребенок'!T38</f>
        <v>13</v>
      </c>
      <c r="P108" s="136">
        <f t="shared" ref="P108:P109" si="24">O108/$U$3</f>
        <v>0.61904761904761907</v>
      </c>
      <c r="Q108" s="118"/>
    </row>
    <row r="109" spans="1:22">
      <c r="J109" s="23">
        <v>1</v>
      </c>
      <c r="K109" s="22">
        <f>'Каждый ребенок'!S39</f>
        <v>0</v>
      </c>
      <c r="L109" s="117">
        <f>K109/$S$3</f>
        <v>0</v>
      </c>
      <c r="M109" s="118"/>
      <c r="N109" s="23">
        <v>1</v>
      </c>
      <c r="O109" s="22">
        <f>'Каждый ребенок'!T39</f>
        <v>7</v>
      </c>
      <c r="P109" s="136">
        <f t="shared" si="24"/>
        <v>0.33333333333333331</v>
      </c>
      <c r="Q109" s="118"/>
    </row>
    <row r="110" spans="1:22">
      <c r="J110" s="23" t="s">
        <v>90</v>
      </c>
      <c r="K110" s="23">
        <f>K107+K108+K109</f>
        <v>20</v>
      </c>
      <c r="L110" s="120">
        <f t="shared" ref="L110" si="25">L107+L108+L109</f>
        <v>1</v>
      </c>
      <c r="M110" s="121"/>
      <c r="N110" s="23"/>
      <c r="O110" s="23">
        <f>O107+O108+O109</f>
        <v>21</v>
      </c>
      <c r="P110" s="120">
        <f t="shared" ref="P110" si="26">P107+P108+P109</f>
        <v>1</v>
      </c>
      <c r="Q110" s="122"/>
    </row>
    <row r="111" spans="1:22" ht="11.25" customHeight="1"/>
    <row r="115" spans="1:22">
      <c r="J115" s="13"/>
      <c r="K115" s="13"/>
      <c r="L115" s="13"/>
      <c r="M115" s="13"/>
      <c r="N115" s="13"/>
      <c r="O115" s="13"/>
      <c r="P115" s="13"/>
      <c r="Q115" s="13"/>
    </row>
    <row r="116" spans="1:22" ht="3" customHeight="1"/>
    <row r="117" spans="1:22" ht="15" customHeight="1">
      <c r="A117" s="270" t="s">
        <v>40</v>
      </c>
      <c r="B117" s="270"/>
      <c r="C117" s="270"/>
      <c r="D117" s="270"/>
      <c r="E117" s="270"/>
      <c r="F117" s="270"/>
      <c r="G117" s="270"/>
      <c r="H117" s="270"/>
      <c r="J117" s="270" t="s">
        <v>40</v>
      </c>
      <c r="K117" s="270"/>
      <c r="L117" s="270"/>
      <c r="M117" s="270"/>
      <c r="N117" s="270"/>
      <c r="O117" s="270"/>
      <c r="P117" s="270"/>
      <c r="Q117" s="270"/>
      <c r="S117" s="20"/>
      <c r="T117" s="20"/>
      <c r="U117" s="20"/>
      <c r="V117" s="20"/>
    </row>
    <row r="118" spans="1:22" ht="15.75" customHeight="1">
      <c r="A118" s="270"/>
      <c r="B118" s="270"/>
      <c r="C118" s="270"/>
      <c r="D118" s="270"/>
      <c r="E118" s="270"/>
      <c r="F118" s="270"/>
      <c r="G118" s="270"/>
      <c r="H118" s="270"/>
      <c r="J118" s="270"/>
      <c r="K118" s="270"/>
      <c r="L118" s="270"/>
      <c r="M118" s="270"/>
      <c r="N118" s="270"/>
      <c r="O118" s="270"/>
      <c r="P118" s="270"/>
      <c r="Q118" s="270"/>
      <c r="S118" s="20"/>
      <c r="T118" s="20"/>
      <c r="U118" s="20"/>
      <c r="V118" s="20"/>
    </row>
    <row r="119" spans="1:22">
      <c r="J119" s="271" t="s">
        <v>93</v>
      </c>
      <c r="K119" s="271"/>
      <c r="L119" s="271"/>
      <c r="M119" s="271"/>
      <c r="N119" s="271" t="s">
        <v>16</v>
      </c>
      <c r="O119" s="271"/>
      <c r="P119" s="271"/>
      <c r="Q119" s="271"/>
      <c r="S119" s="21"/>
      <c r="T119" s="21"/>
      <c r="U119" s="21"/>
      <c r="V119" s="21"/>
    </row>
    <row r="120" spans="1:22">
      <c r="J120" s="23">
        <v>0</v>
      </c>
      <c r="K120" s="22">
        <f>'Каждый ребенок'!U37</f>
        <v>14</v>
      </c>
      <c r="L120" s="117">
        <f>K120/$S$3</f>
        <v>0.7</v>
      </c>
      <c r="M120" s="118"/>
      <c r="N120" s="23">
        <v>0</v>
      </c>
      <c r="O120" s="22">
        <f>'Каждый ребенок'!V37</f>
        <v>1</v>
      </c>
      <c r="P120" s="117">
        <f>O120/$U$3</f>
        <v>4.7619047619047616E-2</v>
      </c>
      <c r="Q120" s="118"/>
      <c r="S120" s="21"/>
      <c r="T120" s="21"/>
      <c r="U120" s="21"/>
      <c r="V120" s="21"/>
    </row>
    <row r="121" spans="1:22">
      <c r="J121" s="23">
        <v>0.5</v>
      </c>
      <c r="K121" s="22">
        <f>'Каждый ребенок'!U38</f>
        <v>6</v>
      </c>
      <c r="L121" s="117">
        <f>K121/$S$3</f>
        <v>0.3</v>
      </c>
      <c r="M121" s="118"/>
      <c r="N121" s="23">
        <v>0.5</v>
      </c>
      <c r="O121" s="22">
        <f>'Каждый ребенок'!V38</f>
        <v>13</v>
      </c>
      <c r="P121" s="136">
        <f t="shared" ref="P121:P122" si="27">O121/$U$3</f>
        <v>0.61904761904761907</v>
      </c>
      <c r="Q121" s="118"/>
    </row>
    <row r="122" spans="1:22">
      <c r="J122" s="23">
        <v>1</v>
      </c>
      <c r="K122" s="22">
        <f>'Каждый ребенок'!U39</f>
        <v>0</v>
      </c>
      <c r="L122" s="117">
        <f>K122/$S$3</f>
        <v>0</v>
      </c>
      <c r="M122" s="118"/>
      <c r="N122" s="23">
        <v>1</v>
      </c>
      <c r="O122" s="22">
        <f>'Каждый ребенок'!V39</f>
        <v>7</v>
      </c>
      <c r="P122" s="136">
        <f t="shared" si="27"/>
        <v>0.33333333333333331</v>
      </c>
      <c r="Q122" s="118"/>
    </row>
    <row r="123" spans="1:22">
      <c r="J123" s="23" t="s">
        <v>90</v>
      </c>
      <c r="K123" s="23">
        <f>K120+K121+K122</f>
        <v>20</v>
      </c>
      <c r="L123" s="120">
        <f t="shared" ref="L123" si="28">L120+L121+L122</f>
        <v>1</v>
      </c>
      <c r="M123" s="121"/>
      <c r="N123" s="23"/>
      <c r="O123" s="23">
        <f>O120+O121+O122</f>
        <v>21</v>
      </c>
      <c r="P123" s="120">
        <f t="shared" ref="P123" si="29">P120+P121+P122</f>
        <v>1</v>
      </c>
      <c r="Q123" s="122"/>
    </row>
    <row r="128" spans="1:22">
      <c r="J128" s="13"/>
      <c r="K128" s="13"/>
      <c r="L128" s="13"/>
      <c r="M128" s="13"/>
      <c r="N128" s="13"/>
      <c r="O128" s="13"/>
      <c r="P128" s="13"/>
      <c r="Q128" s="13"/>
    </row>
    <row r="129" spans="1:22" ht="6" customHeight="1"/>
    <row r="130" spans="1:22" ht="15" customHeight="1">
      <c r="A130" s="270" t="s">
        <v>68</v>
      </c>
      <c r="B130" s="270"/>
      <c r="C130" s="270"/>
      <c r="D130" s="270"/>
      <c r="E130" s="270"/>
      <c r="F130" s="270"/>
      <c r="G130" s="270"/>
      <c r="H130" s="270"/>
      <c r="J130" s="270" t="s">
        <v>68</v>
      </c>
      <c r="K130" s="270"/>
      <c r="L130" s="270"/>
      <c r="M130" s="270"/>
      <c r="N130" s="270"/>
      <c r="O130" s="270"/>
      <c r="P130" s="270"/>
      <c r="Q130" s="270"/>
      <c r="S130" s="20"/>
      <c r="T130" s="20"/>
      <c r="U130" s="20"/>
      <c r="V130" s="20"/>
    </row>
    <row r="131" spans="1:22" ht="15.75" customHeight="1">
      <c r="A131" s="270"/>
      <c r="B131" s="270"/>
      <c r="C131" s="270"/>
      <c r="D131" s="270"/>
      <c r="E131" s="270"/>
      <c r="F131" s="270"/>
      <c r="G131" s="270"/>
      <c r="H131" s="270"/>
      <c r="J131" s="270"/>
      <c r="K131" s="270"/>
      <c r="L131" s="270"/>
      <c r="M131" s="270"/>
      <c r="N131" s="270"/>
      <c r="O131" s="270"/>
      <c r="P131" s="270"/>
      <c r="Q131" s="270"/>
      <c r="S131" s="20"/>
      <c r="T131" s="20"/>
      <c r="U131" s="20"/>
      <c r="V131" s="20"/>
    </row>
    <row r="132" spans="1:22">
      <c r="J132" s="271" t="s">
        <v>93</v>
      </c>
      <c r="K132" s="271"/>
      <c r="L132" s="271"/>
      <c r="M132" s="271"/>
      <c r="N132" s="271" t="s">
        <v>16</v>
      </c>
      <c r="O132" s="271"/>
      <c r="P132" s="271"/>
      <c r="Q132" s="271"/>
      <c r="S132" s="21"/>
      <c r="T132" s="21"/>
      <c r="U132" s="21"/>
      <c r="V132" s="21"/>
    </row>
    <row r="133" spans="1:22">
      <c r="J133" s="23">
        <v>0</v>
      </c>
      <c r="K133" s="22">
        <f>'Каждый ребенок'!W37</f>
        <v>20</v>
      </c>
      <c r="L133" s="117">
        <f>K133/$S$3</f>
        <v>1</v>
      </c>
      <c r="M133" s="118"/>
      <c r="N133" s="23">
        <v>0</v>
      </c>
      <c r="O133" s="22">
        <f>'Каждый ребенок'!X37</f>
        <v>0</v>
      </c>
      <c r="P133" s="117">
        <f>O133/$U$3</f>
        <v>0</v>
      </c>
      <c r="Q133" s="118"/>
      <c r="S133" s="21"/>
      <c r="T133" s="21"/>
      <c r="U133" s="21"/>
      <c r="V133" s="21"/>
    </row>
    <row r="134" spans="1:22">
      <c r="J134" s="23">
        <v>0.5</v>
      </c>
      <c r="K134" s="22">
        <f>'Каждый ребенок'!W38</f>
        <v>0</v>
      </c>
      <c r="L134" s="117">
        <f>K134/$S$3</f>
        <v>0</v>
      </c>
      <c r="M134" s="118"/>
      <c r="N134" s="23">
        <v>0.5</v>
      </c>
      <c r="O134" s="22">
        <f>'Каждый ребенок'!X38</f>
        <v>11</v>
      </c>
      <c r="P134" s="136">
        <f t="shared" ref="P134:P135" si="30">O134/$U$3</f>
        <v>0.52380952380952384</v>
      </c>
      <c r="Q134" s="118"/>
    </row>
    <row r="135" spans="1:22">
      <c r="J135" s="23">
        <v>1</v>
      </c>
      <c r="K135" s="22">
        <f>'Каждый ребенок'!W39</f>
        <v>0</v>
      </c>
      <c r="L135" s="117">
        <f>K135/$S$3</f>
        <v>0</v>
      </c>
      <c r="M135" s="118"/>
      <c r="N135" s="23">
        <v>1</v>
      </c>
      <c r="O135" s="22">
        <f>'Каждый ребенок'!X39</f>
        <v>10</v>
      </c>
      <c r="P135" s="136">
        <f t="shared" si="30"/>
        <v>0.47619047619047616</v>
      </c>
      <c r="Q135" s="118"/>
    </row>
    <row r="136" spans="1:22">
      <c r="J136" s="23" t="s">
        <v>90</v>
      </c>
      <c r="K136" s="23">
        <f>K133+K134+K135</f>
        <v>20</v>
      </c>
      <c r="L136" s="120">
        <f t="shared" ref="L136" si="31">L133+L134+L135</f>
        <v>1</v>
      </c>
      <c r="M136" s="121"/>
      <c r="N136" s="23"/>
      <c r="O136" s="23">
        <f>O133+O134+O135</f>
        <v>21</v>
      </c>
      <c r="P136" s="120">
        <f t="shared" ref="P136" si="32">P133+P134+P135</f>
        <v>1</v>
      </c>
      <c r="Q136" s="122"/>
    </row>
    <row r="141" spans="1:22">
      <c r="J141" s="13"/>
      <c r="K141" s="13"/>
      <c r="L141" s="13"/>
      <c r="M141" s="13"/>
      <c r="N141" s="13"/>
      <c r="O141" s="13"/>
      <c r="P141" s="13"/>
      <c r="Q141" s="13"/>
    </row>
    <row r="142" spans="1:22" ht="3.75" customHeight="1"/>
    <row r="143" spans="1:22" ht="15" customHeight="1">
      <c r="A143" s="270" t="s">
        <v>50</v>
      </c>
      <c r="B143" s="270"/>
      <c r="C143" s="270"/>
      <c r="D143" s="270"/>
      <c r="E143" s="270"/>
      <c r="F143" s="270"/>
      <c r="G143" s="270"/>
      <c r="H143" s="270"/>
      <c r="J143" s="270" t="s">
        <v>50</v>
      </c>
      <c r="K143" s="270"/>
      <c r="L143" s="270"/>
      <c r="M143" s="270"/>
      <c r="N143" s="270"/>
      <c r="O143" s="270"/>
      <c r="P143" s="270"/>
      <c r="Q143" s="270"/>
      <c r="S143" s="20"/>
      <c r="T143" s="20"/>
      <c r="U143" s="20"/>
      <c r="V143" s="20"/>
    </row>
    <row r="144" spans="1:22" ht="15.75" customHeight="1">
      <c r="A144" s="270"/>
      <c r="B144" s="270"/>
      <c r="C144" s="270"/>
      <c r="D144" s="270"/>
      <c r="E144" s="270"/>
      <c r="F144" s="270"/>
      <c r="G144" s="270"/>
      <c r="H144" s="270"/>
      <c r="J144" s="270"/>
      <c r="K144" s="270"/>
      <c r="L144" s="270"/>
      <c r="M144" s="270"/>
      <c r="N144" s="270"/>
      <c r="O144" s="270"/>
      <c r="P144" s="270"/>
      <c r="Q144" s="270"/>
      <c r="S144" s="20"/>
      <c r="T144" s="20"/>
      <c r="U144" s="20"/>
      <c r="V144" s="20"/>
    </row>
    <row r="145" spans="1:22">
      <c r="J145" s="271" t="s">
        <v>93</v>
      </c>
      <c r="K145" s="271"/>
      <c r="L145" s="271"/>
      <c r="M145" s="271"/>
      <c r="N145" s="271" t="s">
        <v>16</v>
      </c>
      <c r="O145" s="271"/>
      <c r="P145" s="271"/>
      <c r="Q145" s="271"/>
      <c r="S145" s="21"/>
      <c r="T145" s="21"/>
      <c r="U145" s="21"/>
      <c r="V145" s="21"/>
    </row>
    <row r="146" spans="1:22">
      <c r="J146" s="23">
        <v>0</v>
      </c>
      <c r="K146" s="22">
        <f>'Каждый ребенок'!Y37</f>
        <v>20</v>
      </c>
      <c r="L146" s="117">
        <f>K146/$S$3</f>
        <v>1</v>
      </c>
      <c r="M146" s="118"/>
      <c r="N146" s="23">
        <v>0</v>
      </c>
      <c r="O146" s="22">
        <f>'Каждый ребенок'!Z37</f>
        <v>1</v>
      </c>
      <c r="P146" s="117">
        <f>O146/$U$3</f>
        <v>4.7619047619047616E-2</v>
      </c>
      <c r="Q146" s="118"/>
      <c r="S146" s="21"/>
      <c r="T146" s="21"/>
      <c r="U146" s="21"/>
      <c r="V146" s="21"/>
    </row>
    <row r="147" spans="1:22">
      <c r="J147" s="23">
        <v>0.5</v>
      </c>
      <c r="K147" s="22">
        <f>'Каждый ребенок'!Y38</f>
        <v>0</v>
      </c>
      <c r="L147" s="117">
        <f>K147/$S$3</f>
        <v>0</v>
      </c>
      <c r="M147" s="118"/>
      <c r="N147" s="23">
        <v>0.5</v>
      </c>
      <c r="O147" s="22">
        <f>'Каждый ребенок'!Z38</f>
        <v>8</v>
      </c>
      <c r="P147" s="136">
        <f t="shared" ref="P147:P148" si="33">O147/$U$3</f>
        <v>0.38095238095238093</v>
      </c>
      <c r="Q147" s="118"/>
    </row>
    <row r="148" spans="1:22">
      <c r="J148" s="23">
        <v>1</v>
      </c>
      <c r="K148" s="22">
        <f>'Каждый ребенок'!Y39</f>
        <v>0</v>
      </c>
      <c r="L148" s="117">
        <f>K148/$S$3</f>
        <v>0</v>
      </c>
      <c r="M148" s="118"/>
      <c r="N148" s="23">
        <v>1</v>
      </c>
      <c r="O148" s="22">
        <f>'Каждый ребенок'!Z39</f>
        <v>12</v>
      </c>
      <c r="P148" s="136">
        <f t="shared" si="33"/>
        <v>0.5714285714285714</v>
      </c>
      <c r="Q148" s="118"/>
    </row>
    <row r="149" spans="1:22">
      <c r="J149" s="23" t="s">
        <v>90</v>
      </c>
      <c r="K149" s="23">
        <f>K146+K147+K148</f>
        <v>20</v>
      </c>
      <c r="L149" s="120">
        <f t="shared" ref="L149" si="34">L146+L147+L148</f>
        <v>1</v>
      </c>
      <c r="M149" s="121"/>
      <c r="N149" s="23"/>
      <c r="O149" s="23">
        <f>O146+O147+O148</f>
        <v>21</v>
      </c>
      <c r="P149" s="120">
        <f t="shared" ref="P149" si="35">P146+P147+P148</f>
        <v>1</v>
      </c>
      <c r="Q149" s="122"/>
    </row>
    <row r="153" spans="1:22" ht="12" customHeight="1"/>
    <row r="154" spans="1:22">
      <c r="J154" s="13"/>
      <c r="K154" s="13"/>
      <c r="L154" s="13"/>
      <c r="M154" s="13"/>
      <c r="N154" s="13"/>
      <c r="O154" s="13"/>
      <c r="P154" s="13"/>
      <c r="Q154" s="13"/>
    </row>
    <row r="155" spans="1:22" ht="33" customHeight="1"/>
    <row r="156" spans="1:22" ht="15" customHeight="1">
      <c r="A156" s="270" t="s">
        <v>51</v>
      </c>
      <c r="B156" s="270"/>
      <c r="C156" s="270"/>
      <c r="D156" s="270"/>
      <c r="E156" s="270"/>
      <c r="F156" s="270"/>
      <c r="G156" s="270"/>
      <c r="H156" s="270"/>
      <c r="J156" s="270" t="s">
        <v>51</v>
      </c>
      <c r="K156" s="270"/>
      <c r="L156" s="270"/>
      <c r="M156" s="270"/>
      <c r="N156" s="270"/>
      <c r="O156" s="270"/>
      <c r="P156" s="270"/>
      <c r="Q156" s="270"/>
      <c r="S156" s="20"/>
      <c r="T156" s="20"/>
      <c r="U156" s="20"/>
      <c r="V156" s="20"/>
    </row>
    <row r="157" spans="1:22" ht="15.75" customHeight="1">
      <c r="A157" s="270"/>
      <c r="B157" s="270"/>
      <c r="C157" s="270"/>
      <c r="D157" s="270"/>
      <c r="E157" s="270"/>
      <c r="F157" s="270"/>
      <c r="G157" s="270"/>
      <c r="H157" s="270"/>
      <c r="J157" s="270"/>
      <c r="K157" s="270"/>
      <c r="L157" s="270"/>
      <c r="M157" s="270"/>
      <c r="N157" s="270"/>
      <c r="O157" s="270"/>
      <c r="P157" s="270"/>
      <c r="Q157" s="270"/>
      <c r="S157" s="20"/>
      <c r="T157" s="20"/>
      <c r="U157" s="20"/>
      <c r="V157" s="20"/>
    </row>
    <row r="158" spans="1:22">
      <c r="J158" s="271" t="s">
        <v>93</v>
      </c>
      <c r="K158" s="271"/>
      <c r="L158" s="271"/>
      <c r="M158" s="271"/>
      <c r="N158" s="271" t="s">
        <v>16</v>
      </c>
      <c r="O158" s="271"/>
      <c r="P158" s="271"/>
      <c r="Q158" s="271"/>
      <c r="S158" s="21"/>
      <c r="T158" s="21"/>
      <c r="U158" s="21"/>
      <c r="V158" s="21"/>
    </row>
    <row r="159" spans="1:22">
      <c r="J159" s="23">
        <v>0</v>
      </c>
      <c r="K159" s="22">
        <f>'Каждый ребенок'!AA37</f>
        <v>20</v>
      </c>
      <c r="L159" s="117">
        <f>K159/$S$3</f>
        <v>1</v>
      </c>
      <c r="M159" s="118"/>
      <c r="N159" s="23">
        <v>0</v>
      </c>
      <c r="O159" s="22">
        <f>'Каждый ребенок'!AB37</f>
        <v>1</v>
      </c>
      <c r="P159" s="117">
        <f>O159/$U$3</f>
        <v>4.7619047619047616E-2</v>
      </c>
      <c r="Q159" s="118"/>
      <c r="S159" s="21"/>
      <c r="T159" s="21"/>
      <c r="U159" s="21"/>
      <c r="V159" s="21"/>
    </row>
    <row r="160" spans="1:22">
      <c r="J160" s="23">
        <v>0.5</v>
      </c>
      <c r="K160" s="22">
        <f>'Каждый ребенок'!AA38</f>
        <v>0</v>
      </c>
      <c r="L160" s="117">
        <f>K160/$S$3</f>
        <v>0</v>
      </c>
      <c r="M160" s="118"/>
      <c r="N160" s="23">
        <v>0.5</v>
      </c>
      <c r="O160" s="22">
        <f>'Каждый ребенок'!AB38</f>
        <v>5</v>
      </c>
      <c r="P160" s="136">
        <f t="shared" ref="P160:P161" si="36">O160/$U$3</f>
        <v>0.23809523809523808</v>
      </c>
      <c r="Q160" s="118"/>
    </row>
    <row r="161" spans="10:17">
      <c r="J161" s="23">
        <v>1</v>
      </c>
      <c r="K161" s="22">
        <f>'Каждый ребенок'!AA39</f>
        <v>0</v>
      </c>
      <c r="L161" s="117">
        <f>K161/$S$3</f>
        <v>0</v>
      </c>
      <c r="M161" s="118"/>
      <c r="N161" s="23">
        <v>1</v>
      </c>
      <c r="O161" s="22">
        <f>'Каждый ребенок'!AB39</f>
        <v>15</v>
      </c>
      <c r="P161" s="136">
        <f t="shared" si="36"/>
        <v>0.7142857142857143</v>
      </c>
      <c r="Q161" s="118"/>
    </row>
    <row r="162" spans="10:17">
      <c r="J162" s="23" t="s">
        <v>90</v>
      </c>
      <c r="K162" s="23">
        <f>K159+K160+K161</f>
        <v>20</v>
      </c>
      <c r="L162" s="120">
        <f t="shared" ref="L162" si="37">L159+L160+L161</f>
        <v>1</v>
      </c>
      <c r="M162" s="121"/>
      <c r="N162" s="23"/>
      <c r="O162" s="23">
        <f>O159+O160+O161</f>
        <v>21</v>
      </c>
      <c r="P162" s="120">
        <f t="shared" ref="P162" si="38">P159+P160+P161</f>
        <v>1</v>
      </c>
      <c r="Q162" s="122"/>
    </row>
    <row r="167" spans="10:17">
      <c r="J167" s="13"/>
      <c r="K167" s="13"/>
      <c r="L167" s="13"/>
      <c r="M167" s="13"/>
      <c r="N167" s="13"/>
      <c r="O167" s="13"/>
      <c r="P167" s="13"/>
      <c r="Q167" s="13"/>
    </row>
  </sheetData>
  <sheetProtection algorithmName="SHA-512" hashValue="OKmLTXDKG+/oOcopAZphlc1TyePDbTKBlIn7g1efqYpQtgjrqaMJWO9Oeu6jcjbtQ8fGpa8yHb/5aR5k4C6K0Q==" saltValue="buS7fawYic+9kpMQ8u5FOQ==" spinCount="100000" sheet="1" selectLockedCells="1"/>
  <mergeCells count="71">
    <mergeCell ref="U1:V2"/>
    <mergeCell ref="U3:V4"/>
    <mergeCell ref="J158:M158"/>
    <mergeCell ref="N158:Q158"/>
    <mergeCell ref="A143:H144"/>
    <mergeCell ref="J143:Q144"/>
    <mergeCell ref="J145:M145"/>
    <mergeCell ref="N145:Q145"/>
    <mergeCell ref="A156:H157"/>
    <mergeCell ref="J156:Q157"/>
    <mergeCell ref="J119:M119"/>
    <mergeCell ref="N119:Q119"/>
    <mergeCell ref="A130:H131"/>
    <mergeCell ref="J130:Q131"/>
    <mergeCell ref="J132:M132"/>
    <mergeCell ref="N132:Q132"/>
    <mergeCell ref="A104:H105"/>
    <mergeCell ref="J104:Q105"/>
    <mergeCell ref="J106:M106"/>
    <mergeCell ref="N106:Q106"/>
    <mergeCell ref="A117:H118"/>
    <mergeCell ref="J117:Q118"/>
    <mergeCell ref="J80:M80"/>
    <mergeCell ref="N80:Q80"/>
    <mergeCell ref="A91:H92"/>
    <mergeCell ref="J91:Q92"/>
    <mergeCell ref="J93:M93"/>
    <mergeCell ref="N93:Q93"/>
    <mergeCell ref="A65:H66"/>
    <mergeCell ref="J65:Q66"/>
    <mergeCell ref="J67:M67"/>
    <mergeCell ref="N67:Q67"/>
    <mergeCell ref="A78:H79"/>
    <mergeCell ref="J78:Q79"/>
    <mergeCell ref="J41:M41"/>
    <mergeCell ref="N41:Q41"/>
    <mergeCell ref="A52:H53"/>
    <mergeCell ref="J52:Q53"/>
    <mergeCell ref="J54:M54"/>
    <mergeCell ref="N54:Q54"/>
    <mergeCell ref="L42:M42"/>
    <mergeCell ref="L43:M43"/>
    <mergeCell ref="L44:M44"/>
    <mergeCell ref="S1:T2"/>
    <mergeCell ref="S3:T4"/>
    <mergeCell ref="A39:H40"/>
    <mergeCell ref="J39:Q40"/>
    <mergeCell ref="A26:H27"/>
    <mergeCell ref="J26:Q27"/>
    <mergeCell ref="J28:M28"/>
    <mergeCell ref="N28:Q28"/>
    <mergeCell ref="J16:M16"/>
    <mergeCell ref="N16:Q16"/>
    <mergeCell ref="L6:M6"/>
    <mergeCell ref="P6:Q6"/>
    <mergeCell ref="P4:Q4"/>
    <mergeCell ref="L5:M5"/>
    <mergeCell ref="P5:Q5"/>
    <mergeCell ref="A14:H14"/>
    <mergeCell ref="J14:Q15"/>
    <mergeCell ref="A1:H2"/>
    <mergeCell ref="J1:Q2"/>
    <mergeCell ref="J3:M3"/>
    <mergeCell ref="N3:Q3"/>
    <mergeCell ref="L4:M4"/>
    <mergeCell ref="L17:M17"/>
    <mergeCell ref="L18:M18"/>
    <mergeCell ref="L19:M19"/>
    <mergeCell ref="L29:M29"/>
    <mergeCell ref="L31:M31"/>
    <mergeCell ref="L30:M30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Позн.разв</vt:lpstr>
      <vt:lpstr>Реч.разв.</vt:lpstr>
      <vt:lpstr>Соц.-ком.разв.</vt:lpstr>
      <vt:lpstr>Худ.-эст.разв.</vt:lpstr>
      <vt:lpstr>Физ.разв.</vt:lpstr>
      <vt:lpstr>Каждый ребенок</vt:lpstr>
      <vt:lpstr>Подсчет процентов</vt:lpstr>
      <vt:lpstr>Диаграмма</vt:lpstr>
      <vt:lpstr>Графики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AV</cp:lastModifiedBy>
  <cp:lastPrinted>2020-09-15T17:42:58Z</cp:lastPrinted>
  <dcterms:created xsi:type="dcterms:W3CDTF">2017-11-30T06:33:23Z</dcterms:created>
  <dcterms:modified xsi:type="dcterms:W3CDTF">2025-05-27T07:36:29Z</dcterms:modified>
</cp:coreProperties>
</file>